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9040" windowHeight="15840" activeTab="3"/>
  </bookViews>
  <sheets>
    <sheet name="課税世帯（1割）" sheetId="1" r:id="rId1"/>
    <sheet name="課税世帯（2割）" sheetId="2" r:id="rId2"/>
    <sheet name="課税世帯（3割）" sheetId="3" r:id="rId3"/>
    <sheet name="非課税" sheetId="4" r:id="rId4"/>
    <sheet name="モデル表①" sheetId="8" r:id="rId5"/>
    <sheet name="モデル表②" sheetId="9" r:id="rId6"/>
  </sheets>
  <definedNames>
    <definedName name="_xlnm.Print_Area" localSheetId="0">'課税世帯（1割）'!$A$1:$K$37</definedName>
    <definedName name="_xlnm.Print_Area" localSheetId="1">'課税世帯（2割）'!$A$1:$K$37</definedName>
    <definedName name="_xlnm.Print_Area" localSheetId="2">'課税世帯（3割）'!$A$1:$K$37</definedName>
    <definedName name="_xlnm.Print_Area" localSheetId="3">非課税!$A$1:$K$71</definedName>
  </definedNames>
  <calcPr calcId="18102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9" i="1"/>
  <c r="D21"/>
  <c r="D20"/>
  <c r="D19"/>
  <c r="U60" i="4" l="1"/>
  <c r="U59"/>
  <c r="U58"/>
  <c r="U57"/>
  <c r="U56"/>
  <c r="U53"/>
  <c r="U52"/>
  <c r="U51"/>
  <c r="U50"/>
  <c r="U49"/>
  <c r="U46"/>
  <c r="U45"/>
  <c r="U44"/>
  <c r="U43"/>
  <c r="U42"/>
  <c r="U39"/>
  <c r="U38"/>
  <c r="U37"/>
  <c r="U36"/>
  <c r="U35"/>
  <c r="U30"/>
  <c r="U29"/>
  <c r="U28"/>
  <c r="U27"/>
  <c r="U26"/>
  <c r="U23"/>
  <c r="U22"/>
  <c r="U21"/>
  <c r="U20"/>
  <c r="U19"/>
  <c r="U16"/>
  <c r="U15"/>
  <c r="U14"/>
  <c r="U13"/>
  <c r="U12"/>
  <c r="U6"/>
  <c r="U7"/>
  <c r="U8"/>
  <c r="U9"/>
  <c r="U5"/>
  <c r="U21" i="3"/>
  <c r="U20"/>
  <c r="U19"/>
  <c r="U18"/>
  <c r="U17"/>
  <c r="U8"/>
  <c r="U9"/>
  <c r="U10"/>
  <c r="U11"/>
  <c r="U7"/>
  <c r="U18" i="2"/>
  <c r="U19"/>
  <c r="U20"/>
  <c r="U21"/>
  <c r="U17"/>
  <c r="U8"/>
  <c r="U9"/>
  <c r="U10"/>
  <c r="U11"/>
  <c r="U7"/>
  <c r="U21" i="1"/>
  <c r="U20"/>
  <c r="U19"/>
  <c r="U18"/>
  <c r="U17"/>
  <c r="U8"/>
  <c r="U9"/>
  <c r="U10"/>
  <c r="U11"/>
  <c r="U7"/>
  <c r="E5" i="4" l="1"/>
  <c r="E6"/>
  <c r="E7"/>
  <c r="E8"/>
  <c r="E9"/>
  <c r="G5"/>
  <c r="S60"/>
  <c r="N60"/>
  <c r="S59"/>
  <c r="V59" s="1"/>
  <c r="AD59" s="1"/>
  <c r="N59"/>
  <c r="S58"/>
  <c r="N58"/>
  <c r="S57"/>
  <c r="N57"/>
  <c r="S56"/>
  <c r="N56"/>
  <c r="S53"/>
  <c r="N53"/>
  <c r="S52"/>
  <c r="N52"/>
  <c r="S51"/>
  <c r="V51" s="1"/>
  <c r="AD51" s="1"/>
  <c r="N51"/>
  <c r="S50"/>
  <c r="N50"/>
  <c r="S49"/>
  <c r="V49" s="1"/>
  <c r="AD49" s="1"/>
  <c r="N49"/>
  <c r="S46"/>
  <c r="N46"/>
  <c r="S45"/>
  <c r="V45" s="1"/>
  <c r="AD45" s="1"/>
  <c r="N45"/>
  <c r="S44"/>
  <c r="N44"/>
  <c r="S43"/>
  <c r="V43" s="1"/>
  <c r="AD43" s="1"/>
  <c r="N43"/>
  <c r="S42"/>
  <c r="N42"/>
  <c r="S30"/>
  <c r="N30"/>
  <c r="S29"/>
  <c r="N29"/>
  <c r="S28"/>
  <c r="N28"/>
  <c r="S27"/>
  <c r="N27"/>
  <c r="S26"/>
  <c r="N26"/>
  <c r="S23"/>
  <c r="N23"/>
  <c r="S22"/>
  <c r="N22"/>
  <c r="S21"/>
  <c r="N21"/>
  <c r="S20"/>
  <c r="N20"/>
  <c r="S19"/>
  <c r="N19"/>
  <c r="S16"/>
  <c r="N16"/>
  <c r="S15"/>
  <c r="N15"/>
  <c r="S14"/>
  <c r="N14"/>
  <c r="S13"/>
  <c r="N13"/>
  <c r="S12"/>
  <c r="N12"/>
  <c r="V22" l="1"/>
  <c r="AD22" s="1"/>
  <c r="V20"/>
  <c r="AD20" s="1"/>
  <c r="V12"/>
  <c r="AD12" s="1"/>
  <c r="V16"/>
  <c r="AD16" s="1"/>
  <c r="V19"/>
  <c r="AD19" s="1"/>
  <c r="AE19" s="1"/>
  <c r="I19" s="1"/>
  <c r="V23"/>
  <c r="AD23" s="1"/>
  <c r="AE23" s="1"/>
  <c r="I23" s="1"/>
  <c r="V13"/>
  <c r="AD13" s="1"/>
  <c r="V14"/>
  <c r="AD14" s="1"/>
  <c r="V21"/>
  <c r="AD21" s="1"/>
  <c r="H21" s="1"/>
  <c r="V15"/>
  <c r="AD15" s="1"/>
  <c r="V60"/>
  <c r="AD60" s="1"/>
  <c r="H59"/>
  <c r="V58"/>
  <c r="V57"/>
  <c r="V56"/>
  <c r="AD56" s="1"/>
  <c r="V53"/>
  <c r="AD53" s="1"/>
  <c r="V52"/>
  <c r="H51"/>
  <c r="V50"/>
  <c r="AD50" s="1"/>
  <c r="H49"/>
  <c r="V46"/>
  <c r="AD46" s="1"/>
  <c r="AE45"/>
  <c r="I45" s="1"/>
  <c r="V44"/>
  <c r="H43"/>
  <c r="V42"/>
  <c r="AD42" s="1"/>
  <c r="V30"/>
  <c r="AD30" s="1"/>
  <c r="V29"/>
  <c r="AD29" s="1"/>
  <c r="V28"/>
  <c r="V27"/>
  <c r="AD27" s="1"/>
  <c r="V26"/>
  <c r="H45"/>
  <c r="G60"/>
  <c r="E60"/>
  <c r="B60"/>
  <c r="C60" s="1"/>
  <c r="G59"/>
  <c r="E59"/>
  <c r="B59"/>
  <c r="C59" s="1"/>
  <c r="D59" s="1"/>
  <c r="G58"/>
  <c r="E58"/>
  <c r="B58"/>
  <c r="C58" s="1"/>
  <c r="D58" s="1"/>
  <c r="G57"/>
  <c r="E57"/>
  <c r="B57"/>
  <c r="C57" s="1"/>
  <c r="D57" s="1"/>
  <c r="G56"/>
  <c r="E56"/>
  <c r="B56"/>
  <c r="C56" s="1"/>
  <c r="G53"/>
  <c r="E53"/>
  <c r="B53"/>
  <c r="C53" s="1"/>
  <c r="D53" s="1"/>
  <c r="G52"/>
  <c r="E52"/>
  <c r="B52"/>
  <c r="C52" s="1"/>
  <c r="D52" s="1"/>
  <c r="G51"/>
  <c r="E51"/>
  <c r="B51"/>
  <c r="C51" s="1"/>
  <c r="D51" s="1"/>
  <c r="G50"/>
  <c r="E50"/>
  <c r="B50"/>
  <c r="C50" s="1"/>
  <c r="D50" s="1"/>
  <c r="G49"/>
  <c r="E49"/>
  <c r="B49"/>
  <c r="C49" s="1"/>
  <c r="D49" s="1"/>
  <c r="G46"/>
  <c r="E46"/>
  <c r="B46"/>
  <c r="C46" s="1"/>
  <c r="D46" s="1"/>
  <c r="G45"/>
  <c r="E45"/>
  <c r="B45"/>
  <c r="C45" s="1"/>
  <c r="D45" s="1"/>
  <c r="G44"/>
  <c r="E44"/>
  <c r="B44"/>
  <c r="C44" s="1"/>
  <c r="D44" s="1"/>
  <c r="G43"/>
  <c r="E43"/>
  <c r="B43"/>
  <c r="C43" s="1"/>
  <c r="D43" s="1"/>
  <c r="G42"/>
  <c r="E42"/>
  <c r="B42"/>
  <c r="C42" s="1"/>
  <c r="D42" s="1"/>
  <c r="G30"/>
  <c r="F30"/>
  <c r="E30"/>
  <c r="B30"/>
  <c r="C30" s="1"/>
  <c r="D30" s="1"/>
  <c r="G29"/>
  <c r="F29"/>
  <c r="E29"/>
  <c r="B29"/>
  <c r="C29" s="1"/>
  <c r="D29" s="1"/>
  <c r="G28"/>
  <c r="F28"/>
  <c r="E28"/>
  <c r="B28"/>
  <c r="C28" s="1"/>
  <c r="D28" s="1"/>
  <c r="G27"/>
  <c r="F27"/>
  <c r="E27"/>
  <c r="B27"/>
  <c r="C27" s="1"/>
  <c r="D27" s="1"/>
  <c r="G26"/>
  <c r="F26"/>
  <c r="E26"/>
  <c r="B26"/>
  <c r="C26" s="1"/>
  <c r="D26" s="1"/>
  <c r="G23"/>
  <c r="F23"/>
  <c r="E23"/>
  <c r="B23"/>
  <c r="C23" s="1"/>
  <c r="D23" s="1"/>
  <c r="G22"/>
  <c r="F22"/>
  <c r="E22"/>
  <c r="B22"/>
  <c r="C22" s="1"/>
  <c r="D22" s="1"/>
  <c r="G21"/>
  <c r="F21"/>
  <c r="E21"/>
  <c r="B21"/>
  <c r="C21" s="1"/>
  <c r="G20"/>
  <c r="F20"/>
  <c r="E20"/>
  <c r="B20"/>
  <c r="C20" s="1"/>
  <c r="D20" s="1"/>
  <c r="G19"/>
  <c r="F19"/>
  <c r="E19"/>
  <c r="B19"/>
  <c r="C19" s="1"/>
  <c r="G16"/>
  <c r="F16"/>
  <c r="E16"/>
  <c r="B16"/>
  <c r="C16" s="1"/>
  <c r="D16" s="1"/>
  <c r="G15"/>
  <c r="F15"/>
  <c r="E15"/>
  <c r="B15"/>
  <c r="C15" s="1"/>
  <c r="D15" s="1"/>
  <c r="G14"/>
  <c r="F14"/>
  <c r="E14"/>
  <c r="B14"/>
  <c r="C14" s="1"/>
  <c r="D14" s="1"/>
  <c r="G13"/>
  <c r="F13"/>
  <c r="E13"/>
  <c r="B13"/>
  <c r="C13" s="1"/>
  <c r="D13" s="1"/>
  <c r="G12"/>
  <c r="F12"/>
  <c r="E12"/>
  <c r="B12"/>
  <c r="C12" s="1"/>
  <c r="D12" s="1"/>
  <c r="S39"/>
  <c r="N39"/>
  <c r="G39"/>
  <c r="E39"/>
  <c r="B39"/>
  <c r="C39" s="1"/>
  <c r="D39" s="1"/>
  <c r="S38"/>
  <c r="N38"/>
  <c r="G38"/>
  <c r="E38"/>
  <c r="B38"/>
  <c r="C38" s="1"/>
  <c r="D38" s="1"/>
  <c r="S37"/>
  <c r="N37"/>
  <c r="G37"/>
  <c r="E37"/>
  <c r="B37"/>
  <c r="C37" s="1"/>
  <c r="D37" s="1"/>
  <c r="S36"/>
  <c r="N36"/>
  <c r="G36"/>
  <c r="E36"/>
  <c r="B36"/>
  <c r="C36" s="1"/>
  <c r="D36" s="1"/>
  <c r="S35"/>
  <c r="N35"/>
  <c r="G35"/>
  <c r="E35"/>
  <c r="B35"/>
  <c r="C35" s="1"/>
  <c r="D35" s="1"/>
  <c r="S9"/>
  <c r="N9"/>
  <c r="G9"/>
  <c r="F9"/>
  <c r="B9"/>
  <c r="C9" s="1"/>
  <c r="D9" s="1"/>
  <c r="S8"/>
  <c r="N8"/>
  <c r="G8"/>
  <c r="F8"/>
  <c r="B8"/>
  <c r="C8" s="1"/>
  <c r="D8" s="1"/>
  <c r="S7"/>
  <c r="N7"/>
  <c r="G7"/>
  <c r="F7"/>
  <c r="B7"/>
  <c r="C7" s="1"/>
  <c r="D7" s="1"/>
  <c r="S6"/>
  <c r="N6"/>
  <c r="G6"/>
  <c r="F6"/>
  <c r="B6"/>
  <c r="C6" s="1"/>
  <c r="D6" s="1"/>
  <c r="S5"/>
  <c r="N5"/>
  <c r="F5"/>
  <c r="B5"/>
  <c r="C5" s="1"/>
  <c r="D5" s="1"/>
  <c r="AD52" l="1"/>
  <c r="AE52" s="1"/>
  <c r="I52" s="1"/>
  <c r="AD58"/>
  <c r="H58" s="1"/>
  <c r="H23"/>
  <c r="AD28"/>
  <c r="AE28" s="1"/>
  <c r="I28" s="1"/>
  <c r="AD44"/>
  <c r="AE44" s="1"/>
  <c r="I44" s="1"/>
  <c r="AD26"/>
  <c r="H26" s="1"/>
  <c r="AD57"/>
  <c r="H57" s="1"/>
  <c r="AE21"/>
  <c r="I21" s="1"/>
  <c r="AE51"/>
  <c r="I51" s="1"/>
  <c r="AE22"/>
  <c r="I22" s="1"/>
  <c r="H22"/>
  <c r="H19"/>
  <c r="H29"/>
  <c r="AE29"/>
  <c r="I29" s="1"/>
  <c r="H60"/>
  <c r="AE60"/>
  <c r="I60" s="1"/>
  <c r="AE14"/>
  <c r="I14" s="1"/>
  <c r="H14"/>
  <c r="AE20"/>
  <c r="I20" s="1"/>
  <c r="H20"/>
  <c r="H16"/>
  <c r="AE16"/>
  <c r="I16" s="1"/>
  <c r="H12"/>
  <c r="AE12"/>
  <c r="I12" s="1"/>
  <c r="AE50"/>
  <c r="I50" s="1"/>
  <c r="H50"/>
  <c r="AE15"/>
  <c r="I15" s="1"/>
  <c r="H15"/>
  <c r="H13"/>
  <c r="AE13"/>
  <c r="I13" s="1"/>
  <c r="V7"/>
  <c r="AD7" s="1"/>
  <c r="V8"/>
  <c r="H52"/>
  <c r="V9"/>
  <c r="AD9" s="1"/>
  <c r="V6"/>
  <c r="AD6" s="1"/>
  <c r="AE59"/>
  <c r="I59" s="1"/>
  <c r="H56"/>
  <c r="AE56"/>
  <c r="I56" s="1"/>
  <c r="H53"/>
  <c r="AE53"/>
  <c r="I53" s="1"/>
  <c r="AE49"/>
  <c r="I49" s="1"/>
  <c r="AE46"/>
  <c r="I46" s="1"/>
  <c r="H46"/>
  <c r="AE43"/>
  <c r="I43" s="1"/>
  <c r="V39"/>
  <c r="V38"/>
  <c r="AD38" s="1"/>
  <c r="V37"/>
  <c r="V36"/>
  <c r="AD36" s="1"/>
  <c r="V35"/>
  <c r="AD35" s="1"/>
  <c r="H35" s="1"/>
  <c r="H30"/>
  <c r="AE30"/>
  <c r="I30" s="1"/>
  <c r="H28"/>
  <c r="AE27"/>
  <c r="I27" s="1"/>
  <c r="H27"/>
  <c r="V5"/>
  <c r="D56"/>
  <c r="D60"/>
  <c r="D19"/>
  <c r="D21"/>
  <c r="AE58" l="1"/>
  <c r="I58" s="1"/>
  <c r="AE26"/>
  <c r="I26" s="1"/>
  <c r="H37"/>
  <c r="AD37"/>
  <c r="AE37" s="1"/>
  <c r="I37" s="1"/>
  <c r="AE57"/>
  <c r="I57" s="1"/>
  <c r="K57" s="1"/>
  <c r="H44"/>
  <c r="H39"/>
  <c r="AD39"/>
  <c r="AD5"/>
  <c r="H5" s="1"/>
  <c r="AD8"/>
  <c r="AE8" s="1"/>
  <c r="I8" s="1"/>
  <c r="H36"/>
  <c r="AE36"/>
  <c r="I36" s="1"/>
  <c r="H7"/>
  <c r="AE7"/>
  <c r="I7" s="1"/>
  <c r="H6"/>
  <c r="AE6"/>
  <c r="I6" s="1"/>
  <c r="H9"/>
  <c r="AE9"/>
  <c r="I9" s="1"/>
  <c r="AE39"/>
  <c r="I39" s="1"/>
  <c r="H38"/>
  <c r="AE38"/>
  <c r="I38" s="1"/>
  <c r="AE35"/>
  <c r="I35" s="1"/>
  <c r="K21"/>
  <c r="K59"/>
  <c r="K46"/>
  <c r="K12"/>
  <c r="K15"/>
  <c r="K29"/>
  <c r="K43"/>
  <c r="K30"/>
  <c r="K14"/>
  <c r="K51"/>
  <c r="K27"/>
  <c r="K45"/>
  <c r="K53"/>
  <c r="K19"/>
  <c r="K13"/>
  <c r="K44"/>
  <c r="K50"/>
  <c r="K20"/>
  <c r="K23"/>
  <c r="K56"/>
  <c r="K49"/>
  <c r="K22"/>
  <c r="K26"/>
  <c r="K60"/>
  <c r="K28"/>
  <c r="K58"/>
  <c r="K16"/>
  <c r="K52"/>
  <c r="AE5" l="1"/>
  <c r="I5" s="1"/>
  <c r="H8"/>
  <c r="K35"/>
  <c r="K7"/>
  <c r="K6"/>
  <c r="K5"/>
  <c r="K9"/>
  <c r="K37"/>
  <c r="K39"/>
  <c r="K36"/>
  <c r="K38"/>
  <c r="K8"/>
  <c r="S21" i="3" l="1"/>
  <c r="N21"/>
  <c r="G21"/>
  <c r="E21"/>
  <c r="B21"/>
  <c r="C21" s="1"/>
  <c r="D21" s="1"/>
  <c r="S20"/>
  <c r="N20"/>
  <c r="G20"/>
  <c r="E20"/>
  <c r="B20"/>
  <c r="C20" s="1"/>
  <c r="D20" s="1"/>
  <c r="S19"/>
  <c r="N19"/>
  <c r="G19"/>
  <c r="E19"/>
  <c r="B19"/>
  <c r="C19" s="1"/>
  <c r="D19" s="1"/>
  <c r="S18"/>
  <c r="N18"/>
  <c r="G18"/>
  <c r="E18"/>
  <c r="B18"/>
  <c r="C18" s="1"/>
  <c r="D18" s="1"/>
  <c r="S17"/>
  <c r="N17"/>
  <c r="G17"/>
  <c r="E17"/>
  <c r="B17"/>
  <c r="C17" s="1"/>
  <c r="D17" s="1"/>
  <c r="S11"/>
  <c r="N11"/>
  <c r="G11"/>
  <c r="F11"/>
  <c r="E11"/>
  <c r="B11"/>
  <c r="C11" s="1"/>
  <c r="D11" s="1"/>
  <c r="S10"/>
  <c r="N10"/>
  <c r="G10"/>
  <c r="F10"/>
  <c r="E10"/>
  <c r="B10"/>
  <c r="C10" s="1"/>
  <c r="D10" s="1"/>
  <c r="S9"/>
  <c r="N9"/>
  <c r="G9"/>
  <c r="F9"/>
  <c r="E9"/>
  <c r="B9"/>
  <c r="C9" s="1"/>
  <c r="D9" s="1"/>
  <c r="S8"/>
  <c r="N8"/>
  <c r="G8"/>
  <c r="F8"/>
  <c r="E8"/>
  <c r="B8"/>
  <c r="C8" s="1"/>
  <c r="D8" s="1"/>
  <c r="S7"/>
  <c r="N7"/>
  <c r="G7"/>
  <c r="F7"/>
  <c r="E7"/>
  <c r="B7"/>
  <c r="C7" s="1"/>
  <c r="D7" s="1"/>
  <c r="S21" i="2"/>
  <c r="N21"/>
  <c r="G21"/>
  <c r="E21"/>
  <c r="B21"/>
  <c r="C21" s="1"/>
  <c r="D21" s="1"/>
  <c r="S20"/>
  <c r="N20"/>
  <c r="G20"/>
  <c r="E20"/>
  <c r="B20"/>
  <c r="C20" s="1"/>
  <c r="D20" s="1"/>
  <c r="S19"/>
  <c r="N19"/>
  <c r="G19"/>
  <c r="E19"/>
  <c r="B19"/>
  <c r="C19" s="1"/>
  <c r="D19" s="1"/>
  <c r="S18"/>
  <c r="N18"/>
  <c r="G18"/>
  <c r="E18"/>
  <c r="B18"/>
  <c r="C18" s="1"/>
  <c r="D18" s="1"/>
  <c r="S17"/>
  <c r="N17"/>
  <c r="G17"/>
  <c r="E17"/>
  <c r="B17"/>
  <c r="C17" s="1"/>
  <c r="D17" s="1"/>
  <c r="S11"/>
  <c r="N11"/>
  <c r="G11"/>
  <c r="F11"/>
  <c r="E11"/>
  <c r="B11"/>
  <c r="C11" s="1"/>
  <c r="D11" s="1"/>
  <c r="S10"/>
  <c r="N10"/>
  <c r="G10"/>
  <c r="F10"/>
  <c r="E10"/>
  <c r="B10"/>
  <c r="C10" s="1"/>
  <c r="D10" s="1"/>
  <c r="S9"/>
  <c r="N9"/>
  <c r="G9"/>
  <c r="F9"/>
  <c r="E9"/>
  <c r="B9"/>
  <c r="C9" s="1"/>
  <c r="D9" s="1"/>
  <c r="S8"/>
  <c r="N8"/>
  <c r="G8"/>
  <c r="F8"/>
  <c r="E8"/>
  <c r="B8"/>
  <c r="C8" s="1"/>
  <c r="D8" s="1"/>
  <c r="S7"/>
  <c r="N7"/>
  <c r="G7"/>
  <c r="F7"/>
  <c r="E7"/>
  <c r="B7"/>
  <c r="C7" s="1"/>
  <c r="D7" s="1"/>
  <c r="V11" i="3" l="1"/>
  <c r="AD11" s="1"/>
  <c r="H11" s="1"/>
  <c r="V8"/>
  <c r="AD8" s="1"/>
  <c r="V10"/>
  <c r="AD10" s="1"/>
  <c r="H10" s="1"/>
  <c r="V18"/>
  <c r="AD18" s="1"/>
  <c r="V19"/>
  <c r="AD19" s="1"/>
  <c r="V7"/>
  <c r="V9"/>
  <c r="V20"/>
  <c r="AD20" s="1"/>
  <c r="V17"/>
  <c r="V21"/>
  <c r="AD21" s="1"/>
  <c r="V7" i="2"/>
  <c r="AD7" s="1"/>
  <c r="H7" s="1"/>
  <c r="V9"/>
  <c r="AD9" s="1"/>
  <c r="H9" s="1"/>
  <c r="V17"/>
  <c r="AD17" s="1"/>
  <c r="H17" s="1"/>
  <c r="V21"/>
  <c r="AD21" s="1"/>
  <c r="H21" s="1"/>
  <c r="V20"/>
  <c r="AD20" s="1"/>
  <c r="H20" s="1"/>
  <c r="V8"/>
  <c r="AD8" s="1"/>
  <c r="H8" s="1"/>
  <c r="V10"/>
  <c r="AD10" s="1"/>
  <c r="H10" s="1"/>
  <c r="V18"/>
  <c r="AD18" s="1"/>
  <c r="H18" s="1"/>
  <c r="V11"/>
  <c r="AD11" s="1"/>
  <c r="H11" s="1"/>
  <c r="V19"/>
  <c r="AD19" s="1"/>
  <c r="H19" s="1"/>
  <c r="S21" i="1"/>
  <c r="S20"/>
  <c r="V20" s="1"/>
  <c r="AD20" s="1"/>
  <c r="S19"/>
  <c r="V19" s="1"/>
  <c r="AD19" s="1"/>
  <c r="S18"/>
  <c r="S17"/>
  <c r="V17" s="1"/>
  <c r="AD17" s="1"/>
  <c r="G21"/>
  <c r="G20"/>
  <c r="G19"/>
  <c r="G18"/>
  <c r="G17"/>
  <c r="E21"/>
  <c r="E20"/>
  <c r="E19"/>
  <c r="E18"/>
  <c r="E17"/>
  <c r="N21"/>
  <c r="N20"/>
  <c r="N19"/>
  <c r="N18"/>
  <c r="N17"/>
  <c r="B17"/>
  <c r="C17" s="1"/>
  <c r="D17" s="1"/>
  <c r="B21"/>
  <c r="C21" s="1"/>
  <c r="B20"/>
  <c r="C20" s="1"/>
  <c r="B19"/>
  <c r="C19" s="1"/>
  <c r="B18"/>
  <c r="C18" s="1"/>
  <c r="D18" s="1"/>
  <c r="AE17" i="2" l="1"/>
  <c r="I17" s="1"/>
  <c r="K17" s="1"/>
  <c r="AD17" i="3"/>
  <c r="AE17" s="1"/>
  <c r="I17" s="1"/>
  <c r="AD7"/>
  <c r="AE7" s="1"/>
  <c r="I7" s="1"/>
  <c r="AD9"/>
  <c r="AE9" s="1"/>
  <c r="I9" s="1"/>
  <c r="AE19"/>
  <c r="I19" s="1"/>
  <c r="H19"/>
  <c r="H21"/>
  <c r="AE21"/>
  <c r="I21" s="1"/>
  <c r="H8"/>
  <c r="AE8"/>
  <c r="I8" s="1"/>
  <c r="H20"/>
  <c r="AE20"/>
  <c r="H18"/>
  <c r="AE18"/>
  <c r="I18" s="1"/>
  <c r="H17"/>
  <c r="AE10"/>
  <c r="AE11"/>
  <c r="AE10" i="2"/>
  <c r="I10" s="1"/>
  <c r="AG11"/>
  <c r="AG20"/>
  <c r="AE20"/>
  <c r="I20" s="1"/>
  <c r="AG7"/>
  <c r="AE7"/>
  <c r="I7" s="1"/>
  <c r="AG17"/>
  <c r="AE9"/>
  <c r="I9" s="1"/>
  <c r="AG9"/>
  <c r="AE18"/>
  <c r="I18" s="1"/>
  <c r="AG18"/>
  <c r="AG21"/>
  <c r="AE21"/>
  <c r="I21" s="1"/>
  <c r="AG19"/>
  <c r="AE19"/>
  <c r="I19" s="1"/>
  <c r="AG8"/>
  <c r="AE8"/>
  <c r="I8" s="1"/>
  <c r="AE11"/>
  <c r="I11" s="1"/>
  <c r="AG10"/>
  <c r="V18" i="1"/>
  <c r="AD18" s="1"/>
  <c r="H18" s="1"/>
  <c r="V21"/>
  <c r="AD21" s="1"/>
  <c r="H21" s="1"/>
  <c r="AE19"/>
  <c r="I19" s="1"/>
  <c r="AE20"/>
  <c r="I20" s="1"/>
  <c r="AE17"/>
  <c r="I17" s="1"/>
  <c r="H17"/>
  <c r="H20"/>
  <c r="H19"/>
  <c r="N11"/>
  <c r="N8"/>
  <c r="N9"/>
  <c r="N10"/>
  <c r="N7"/>
  <c r="S8"/>
  <c r="V8" s="1"/>
  <c r="AD8" s="1"/>
  <c r="S9"/>
  <c r="V9" s="1"/>
  <c r="AD9" s="1"/>
  <c r="S10"/>
  <c r="V10" s="1"/>
  <c r="AD10" s="1"/>
  <c r="S11"/>
  <c r="S7"/>
  <c r="V7" s="1"/>
  <c r="AD7" s="1"/>
  <c r="G8"/>
  <c r="G9"/>
  <c r="G10"/>
  <c r="G11"/>
  <c r="G7"/>
  <c r="F8"/>
  <c r="F9"/>
  <c r="F10"/>
  <c r="F11"/>
  <c r="F7"/>
  <c r="E8"/>
  <c r="E9"/>
  <c r="E10"/>
  <c r="E11"/>
  <c r="E7"/>
  <c r="B8"/>
  <c r="C8" s="1"/>
  <c r="D8" s="1"/>
  <c r="B9"/>
  <c r="C9" s="1"/>
  <c r="B10"/>
  <c r="C10" s="1"/>
  <c r="D10" s="1"/>
  <c r="B11"/>
  <c r="C11" s="1"/>
  <c r="D11" s="1"/>
  <c r="B7"/>
  <c r="C7" s="1"/>
  <c r="D7" s="1"/>
  <c r="H9" i="3" l="1"/>
  <c r="K9" s="1"/>
  <c r="AE18" i="1"/>
  <c r="I18" s="1"/>
  <c r="I11" i="3"/>
  <c r="K11" s="1"/>
  <c r="H7"/>
  <c r="K7" s="1"/>
  <c r="I10"/>
  <c r="K10" s="1"/>
  <c r="I20"/>
  <c r="K20" s="1"/>
  <c r="K18"/>
  <c r="K19"/>
  <c r="K20" i="2"/>
  <c r="K8"/>
  <c r="K11"/>
  <c r="K9"/>
  <c r="K21"/>
  <c r="K19"/>
  <c r="AE21" i="1"/>
  <c r="I21" s="1"/>
  <c r="AE7"/>
  <c r="V11"/>
  <c r="AD11" s="1"/>
  <c r="H11" s="1"/>
  <c r="H7"/>
  <c r="K20"/>
  <c r="K21" i="3"/>
  <c r="K17"/>
  <c r="K7" i="2"/>
  <c r="K18"/>
  <c r="K21" i="1"/>
  <c r="AE8"/>
  <c r="I8" s="1"/>
  <c r="K17"/>
  <c r="H10"/>
  <c r="K19"/>
  <c r="K8" i="3"/>
  <c r="K10" i="2"/>
  <c r="H9" i="1"/>
  <c r="AE9"/>
  <c r="I9" s="1"/>
  <c r="AE11" l="1"/>
  <c r="I11" s="1"/>
  <c r="K11" s="1"/>
  <c r="I7"/>
  <c r="K7" s="1"/>
  <c r="AE10"/>
  <c r="I10" s="1"/>
  <c r="H8"/>
  <c r="K18"/>
  <c r="K8" l="1"/>
  <c r="K10"/>
  <c r="K9"/>
  <c r="H42" i="4"/>
  <c r="AE42"/>
  <c r="I42" s="1"/>
  <c r="K42" l="1"/>
</calcChain>
</file>

<file path=xl/sharedStrings.xml><?xml version="1.0" encoding="utf-8"?>
<sst xmlns="http://schemas.openxmlformats.org/spreadsheetml/2006/main" count="808" uniqueCount="161">
  <si>
    <t>【入所利用料金表】課税者用（1割）</t>
    <rPh sb="1" eb="3">
      <t>ニュウショ</t>
    </rPh>
    <rPh sb="3" eb="5">
      <t>リヨウ</t>
    </rPh>
    <rPh sb="5" eb="7">
      <t>リョウキン</t>
    </rPh>
    <rPh sb="7" eb="8">
      <t>ヒョウ</t>
    </rPh>
    <rPh sb="9" eb="11">
      <t>カゼイ</t>
    </rPh>
    <rPh sb="11" eb="12">
      <t>シャ</t>
    </rPh>
    <rPh sb="12" eb="13">
      <t>ヨウ</t>
    </rPh>
    <rPh sb="15" eb="16">
      <t>ワリ</t>
    </rPh>
    <phoneticPr fontId="1"/>
  </si>
  <si>
    <t>（別紙2）</t>
    <rPh sb="1" eb="3">
      <t>ベッシ</t>
    </rPh>
    <phoneticPr fontId="1"/>
  </si>
  <si>
    <t>個室利用の場合</t>
    <rPh sb="0" eb="2">
      <t>コシツ</t>
    </rPh>
    <rPh sb="2" eb="4">
      <t>リヨウ</t>
    </rPh>
    <rPh sb="5" eb="7">
      <t>バアイ</t>
    </rPh>
    <phoneticPr fontId="1"/>
  </si>
  <si>
    <t>要介護　1</t>
    <rPh sb="0" eb="1">
      <t>ヨウ</t>
    </rPh>
    <rPh sb="1" eb="3">
      <t>カイゴ</t>
    </rPh>
    <phoneticPr fontId="1"/>
  </si>
  <si>
    <t>要介護　2</t>
    <rPh sb="0" eb="1">
      <t>ヨウ</t>
    </rPh>
    <rPh sb="1" eb="3">
      <t>カイゴ</t>
    </rPh>
    <phoneticPr fontId="1"/>
  </si>
  <si>
    <t>要介護　3</t>
    <rPh sb="0" eb="1">
      <t>ヨウ</t>
    </rPh>
    <rPh sb="1" eb="3">
      <t>カイゴ</t>
    </rPh>
    <phoneticPr fontId="1"/>
  </si>
  <si>
    <t>要介護　4</t>
    <rPh sb="0" eb="1">
      <t>ヨウ</t>
    </rPh>
    <rPh sb="1" eb="3">
      <t>カイゴ</t>
    </rPh>
    <phoneticPr fontId="1"/>
  </si>
  <si>
    <t>要介護　5</t>
    <rPh sb="0" eb="1">
      <t>ヨウ</t>
    </rPh>
    <rPh sb="1" eb="3">
      <t>カイゴ</t>
    </rPh>
    <phoneticPr fontId="1"/>
  </si>
  <si>
    <t>施設サービス費/日</t>
    <rPh sb="0" eb="2">
      <t>シセツ</t>
    </rPh>
    <rPh sb="6" eb="7">
      <t>ヒ</t>
    </rPh>
    <rPh sb="8" eb="9">
      <t>ヒ</t>
    </rPh>
    <phoneticPr fontId="1"/>
  </si>
  <si>
    <t>施設サービス費/月</t>
    <rPh sb="0" eb="2">
      <t>シセツ</t>
    </rPh>
    <rPh sb="6" eb="7">
      <t>ヒ</t>
    </rPh>
    <rPh sb="8" eb="9">
      <t>ツキ</t>
    </rPh>
    <phoneticPr fontId="1"/>
  </si>
  <si>
    <t>1割負担額</t>
    <rPh sb="1" eb="2">
      <t>ワリ</t>
    </rPh>
    <rPh sb="2" eb="4">
      <t>フタン</t>
    </rPh>
    <rPh sb="4" eb="5">
      <t>ガク</t>
    </rPh>
    <phoneticPr fontId="1"/>
  </si>
  <si>
    <t>居住費</t>
    <rPh sb="0" eb="2">
      <t>キョジュウ</t>
    </rPh>
    <rPh sb="2" eb="3">
      <t>ヒ</t>
    </rPh>
    <phoneticPr fontId="1"/>
  </si>
  <si>
    <t>個室料</t>
    <rPh sb="0" eb="2">
      <t>コシツ</t>
    </rPh>
    <rPh sb="2" eb="3">
      <t>リョウ</t>
    </rPh>
    <phoneticPr fontId="1"/>
  </si>
  <si>
    <t>食費1カ月</t>
    <rPh sb="0" eb="2">
      <t>ショクヒ</t>
    </rPh>
    <rPh sb="4" eb="5">
      <t>ゲツ</t>
    </rPh>
    <phoneticPr fontId="1"/>
  </si>
  <si>
    <t>固定加算分/月</t>
    <rPh sb="0" eb="2">
      <t>コテイ</t>
    </rPh>
    <rPh sb="2" eb="4">
      <t>カサン</t>
    </rPh>
    <rPh sb="4" eb="5">
      <t>ブン</t>
    </rPh>
    <rPh sb="6" eb="7">
      <t>ツキ</t>
    </rPh>
    <phoneticPr fontId="1"/>
  </si>
  <si>
    <t>介護職員処遇改善加算</t>
    <rPh sb="0" eb="2">
      <t>カイゴ</t>
    </rPh>
    <rPh sb="2" eb="4">
      <t>ショクイン</t>
    </rPh>
    <rPh sb="4" eb="6">
      <t>ショグウ</t>
    </rPh>
    <rPh sb="6" eb="8">
      <t>カイゼン</t>
    </rPh>
    <rPh sb="8" eb="10">
      <t>カサン</t>
    </rPh>
    <phoneticPr fontId="1"/>
  </si>
  <si>
    <t>自費分</t>
    <rPh sb="0" eb="2">
      <t>ジヒ</t>
    </rPh>
    <rPh sb="2" eb="3">
      <t>ブン</t>
    </rPh>
    <phoneticPr fontId="1"/>
  </si>
  <si>
    <t>1カ月負担合計</t>
    <rPh sb="2" eb="3">
      <t>ゲツ</t>
    </rPh>
    <rPh sb="3" eb="5">
      <t>フタン</t>
    </rPh>
    <rPh sb="5" eb="7">
      <t>ゴウケイ</t>
    </rPh>
    <phoneticPr fontId="1"/>
  </si>
  <si>
    <t>単位/日</t>
    <rPh sb="0" eb="2">
      <t>タンイ</t>
    </rPh>
    <rPh sb="3" eb="4">
      <t>ヒ</t>
    </rPh>
    <phoneticPr fontId="1"/>
  </si>
  <si>
    <t>居住費</t>
    <rPh sb="0" eb="2">
      <t>キョジュウ</t>
    </rPh>
    <rPh sb="2" eb="3">
      <t>ヒ</t>
    </rPh>
    <phoneticPr fontId="1"/>
  </si>
  <si>
    <t>個室料</t>
    <rPh sb="0" eb="2">
      <t>コシツ</t>
    </rPh>
    <rPh sb="2" eb="3">
      <t>リョウ</t>
    </rPh>
    <phoneticPr fontId="1"/>
  </si>
  <si>
    <t>食費</t>
    <rPh sb="0" eb="2">
      <t>ショクヒ</t>
    </rPh>
    <phoneticPr fontId="1"/>
  </si>
  <si>
    <t>サ提供加算</t>
    <rPh sb="1" eb="3">
      <t>テイキョウ</t>
    </rPh>
    <rPh sb="3" eb="5">
      <t>カサン</t>
    </rPh>
    <phoneticPr fontId="1"/>
  </si>
  <si>
    <t>1カ月</t>
    <rPh sb="2" eb="3">
      <t>ゲツ</t>
    </rPh>
    <phoneticPr fontId="1"/>
  </si>
  <si>
    <t>科学的/月</t>
    <rPh sb="0" eb="3">
      <t>カガクテキ</t>
    </rPh>
    <rPh sb="4" eb="5">
      <t>ツキ</t>
    </rPh>
    <phoneticPr fontId="1"/>
  </si>
  <si>
    <t>感染対策/月</t>
    <rPh sb="0" eb="2">
      <t>カンセン</t>
    </rPh>
    <rPh sb="2" eb="4">
      <t>タイサク</t>
    </rPh>
    <rPh sb="5" eb="6">
      <t>ツキ</t>
    </rPh>
    <phoneticPr fontId="1"/>
  </si>
  <si>
    <t>生産性向上/月</t>
    <rPh sb="0" eb="3">
      <t>セイサンセイ</t>
    </rPh>
    <rPh sb="3" eb="5">
      <t>コウジョウ</t>
    </rPh>
    <rPh sb="6" eb="7">
      <t>ツキ</t>
    </rPh>
    <phoneticPr fontId="1"/>
  </si>
  <si>
    <t>固定加算</t>
    <rPh sb="0" eb="2">
      <t>コテイ</t>
    </rPh>
    <rPh sb="2" eb="4">
      <t>カサン</t>
    </rPh>
    <phoneticPr fontId="1"/>
  </si>
  <si>
    <t>月</t>
    <rPh sb="0" eb="1">
      <t>ツキ</t>
    </rPh>
    <phoneticPr fontId="1"/>
  </si>
  <si>
    <t>合計単位</t>
    <rPh sb="0" eb="2">
      <t>ゴウケイ</t>
    </rPh>
    <rPh sb="2" eb="4">
      <t>タンイ</t>
    </rPh>
    <phoneticPr fontId="1"/>
  </si>
  <si>
    <t>協力医療機関連携加算（1）/月</t>
    <rPh sb="0" eb="2">
      <t>キョウリョク</t>
    </rPh>
    <rPh sb="2" eb="4">
      <t>イリョウ</t>
    </rPh>
    <rPh sb="4" eb="6">
      <t>キカン</t>
    </rPh>
    <rPh sb="6" eb="8">
      <t>レンケイ</t>
    </rPh>
    <rPh sb="8" eb="10">
      <t>カサン</t>
    </rPh>
    <rPh sb="14" eb="15">
      <t>ツキ</t>
    </rPh>
    <phoneticPr fontId="1"/>
  </si>
  <si>
    <t>リハビリマネジメント計画書情報加算（Ⅱ）/月</t>
    <rPh sb="10" eb="13">
      <t>ケイカクショ</t>
    </rPh>
    <rPh sb="13" eb="15">
      <t>ジョウホウ</t>
    </rPh>
    <rPh sb="15" eb="17">
      <t>カサン</t>
    </rPh>
    <rPh sb="21" eb="22">
      <t>ツキ</t>
    </rPh>
    <phoneticPr fontId="1"/>
  </si>
  <si>
    <t>前回金額</t>
    <rPh sb="0" eb="2">
      <t>ゼンカイ</t>
    </rPh>
    <rPh sb="2" eb="4">
      <t>キンガク</t>
    </rPh>
    <phoneticPr fontId="1"/>
  </si>
  <si>
    <t>食費内訳は朝食600円・昼食800円・夕食800円　上記表では1日3食×31日にて計算しています。</t>
  </si>
  <si>
    <t>＊</t>
    <phoneticPr fontId="1"/>
  </si>
  <si>
    <t>介護職員処遇改善加算はサービスの利用案内に応じて変動します。表内の料金は目安となります。</t>
    <rPh sb="0" eb="2">
      <t>カイゴ</t>
    </rPh>
    <rPh sb="2" eb="4">
      <t>ショクイン</t>
    </rPh>
    <rPh sb="4" eb="6">
      <t>ショグウ</t>
    </rPh>
    <rPh sb="6" eb="8">
      <t>カイゼン</t>
    </rPh>
    <rPh sb="8" eb="10">
      <t>カサン</t>
    </rPh>
    <rPh sb="16" eb="18">
      <t>リヨウ</t>
    </rPh>
    <rPh sb="18" eb="20">
      <t>アンナイ</t>
    </rPh>
    <rPh sb="21" eb="22">
      <t>オウ</t>
    </rPh>
    <rPh sb="24" eb="26">
      <t>ヘンドウ</t>
    </rPh>
    <rPh sb="30" eb="32">
      <t>ヒョウナイ</t>
    </rPh>
    <rPh sb="33" eb="35">
      <t>リョウキン</t>
    </rPh>
    <rPh sb="36" eb="38">
      <t>メヤス</t>
    </rPh>
    <phoneticPr fontId="1"/>
  </si>
  <si>
    <t>自費分の内訳は、教養娯楽費100円/日、日用品費150円/日です。</t>
    <rPh sb="0" eb="2">
      <t>ジヒ</t>
    </rPh>
    <rPh sb="2" eb="3">
      <t>ブン</t>
    </rPh>
    <rPh sb="4" eb="6">
      <t>ウチワケ</t>
    </rPh>
    <rPh sb="8" eb="10">
      <t>キョウヨウ</t>
    </rPh>
    <rPh sb="10" eb="13">
      <t>ゴラクヒ</t>
    </rPh>
    <rPh sb="16" eb="17">
      <t>エン</t>
    </rPh>
    <rPh sb="18" eb="19">
      <t>ヒ</t>
    </rPh>
    <rPh sb="20" eb="23">
      <t>ニチヨウヒン</t>
    </rPh>
    <rPh sb="23" eb="24">
      <t>ヒ</t>
    </rPh>
    <rPh sb="27" eb="28">
      <t>エン</t>
    </rPh>
    <rPh sb="29" eb="30">
      <t>ヒ</t>
    </rPh>
    <phoneticPr fontId="1"/>
  </si>
  <si>
    <t>おやつ代50円/日（月額1,550円）が上記金額に加算されます。</t>
    <rPh sb="3" eb="4">
      <t>ダイ</t>
    </rPh>
    <rPh sb="6" eb="7">
      <t>エン</t>
    </rPh>
    <rPh sb="8" eb="9">
      <t>ヒ</t>
    </rPh>
    <rPh sb="10" eb="12">
      <t>ゲツガク</t>
    </rPh>
    <rPh sb="17" eb="18">
      <t>エン</t>
    </rPh>
    <rPh sb="20" eb="22">
      <t>ジョウキ</t>
    </rPh>
    <rPh sb="22" eb="24">
      <t>キンガク</t>
    </rPh>
    <rPh sb="25" eb="27">
      <t>カサン</t>
    </rPh>
    <phoneticPr fontId="1"/>
  </si>
  <si>
    <t>初期加算：入所後30日間は、32円/日（月額960円）が上記金額に加算されます。</t>
    <rPh sb="0" eb="2">
      <t>ショキ</t>
    </rPh>
    <rPh sb="2" eb="4">
      <t>カサン</t>
    </rPh>
    <rPh sb="5" eb="7">
      <t>ニュウショ</t>
    </rPh>
    <rPh sb="7" eb="8">
      <t>ゴ</t>
    </rPh>
    <rPh sb="10" eb="12">
      <t>ニチカン</t>
    </rPh>
    <rPh sb="16" eb="17">
      <t>エン</t>
    </rPh>
    <rPh sb="18" eb="19">
      <t>ヒ</t>
    </rPh>
    <rPh sb="20" eb="22">
      <t>ゲツガク</t>
    </rPh>
    <rPh sb="25" eb="26">
      <t>エン</t>
    </rPh>
    <rPh sb="28" eb="30">
      <t>ジョウキ</t>
    </rPh>
    <rPh sb="30" eb="32">
      <t>キンガク</t>
    </rPh>
    <rPh sb="33" eb="35">
      <t>カサン</t>
    </rPh>
    <phoneticPr fontId="1"/>
  </si>
  <si>
    <t>安全対策体制加算は入所中に1回のみ、21円が上記金額に加算されます。</t>
    <rPh sb="0" eb="2">
      <t>アンゼン</t>
    </rPh>
    <rPh sb="2" eb="4">
      <t>タイサク</t>
    </rPh>
    <rPh sb="4" eb="8">
      <t>タイセイカサン</t>
    </rPh>
    <rPh sb="9" eb="12">
      <t>ニュウショチュウ</t>
    </rPh>
    <rPh sb="14" eb="15">
      <t>カイ</t>
    </rPh>
    <rPh sb="20" eb="21">
      <t>エン</t>
    </rPh>
    <rPh sb="22" eb="24">
      <t>ジョウキ</t>
    </rPh>
    <rPh sb="24" eb="26">
      <t>キンガク</t>
    </rPh>
    <rPh sb="27" eb="29">
      <t>カサン</t>
    </rPh>
    <phoneticPr fontId="1"/>
  </si>
  <si>
    <t>衣類のリース、洗濯サービスを利用された場合は825円/日（月額25,575円）</t>
    <rPh sb="0" eb="2">
      <t>イルイ</t>
    </rPh>
    <rPh sb="7" eb="9">
      <t>センタク</t>
    </rPh>
    <rPh sb="14" eb="16">
      <t>リヨウ</t>
    </rPh>
    <rPh sb="19" eb="21">
      <t>バアイ</t>
    </rPh>
    <rPh sb="25" eb="26">
      <t>エン</t>
    </rPh>
    <rPh sb="27" eb="28">
      <t>ヒ</t>
    </rPh>
    <rPh sb="29" eb="31">
      <t>ゲツガク</t>
    </rPh>
    <rPh sb="37" eb="38">
      <t>エン</t>
    </rPh>
    <phoneticPr fontId="1"/>
  </si>
  <si>
    <t>洗濯サービスのみ利用された場合は、2,750円/週（月額11,000円）加算されます。</t>
    <rPh sb="0" eb="2">
      <t>センタク</t>
    </rPh>
    <rPh sb="8" eb="10">
      <t>リヨウ</t>
    </rPh>
    <rPh sb="13" eb="15">
      <t>バアイ</t>
    </rPh>
    <rPh sb="22" eb="23">
      <t>エン</t>
    </rPh>
    <rPh sb="24" eb="25">
      <t>シュウ</t>
    </rPh>
    <rPh sb="26" eb="28">
      <t>ゲツガク</t>
    </rPh>
    <rPh sb="34" eb="35">
      <t>エン</t>
    </rPh>
    <rPh sb="36" eb="38">
      <t>カサン</t>
    </rPh>
    <phoneticPr fontId="1"/>
  </si>
  <si>
    <t>上記金額は、1カ月を31日にて試算した概算です。</t>
    <rPh sb="0" eb="2">
      <t>ジョウキ</t>
    </rPh>
    <rPh sb="2" eb="4">
      <t>キンガク</t>
    </rPh>
    <rPh sb="8" eb="9">
      <t>ゲツ</t>
    </rPh>
    <rPh sb="12" eb="13">
      <t>ニチ</t>
    </rPh>
    <rPh sb="15" eb="17">
      <t>シサン</t>
    </rPh>
    <rPh sb="19" eb="21">
      <t>ガイサン</t>
    </rPh>
    <phoneticPr fontId="1"/>
  </si>
  <si>
    <t>その他、サービスの利用内容に応じて別途加算項目があります。（随時説明いたします）</t>
    <rPh sb="2" eb="3">
      <t>タ</t>
    </rPh>
    <rPh sb="9" eb="11">
      <t>リヨウ</t>
    </rPh>
    <rPh sb="11" eb="13">
      <t>ナイヨウ</t>
    </rPh>
    <rPh sb="14" eb="15">
      <t>オウ</t>
    </rPh>
    <rPh sb="17" eb="19">
      <t>ベット</t>
    </rPh>
    <rPh sb="19" eb="21">
      <t>カサン</t>
    </rPh>
    <rPh sb="21" eb="23">
      <t>コウモク</t>
    </rPh>
    <rPh sb="30" eb="32">
      <t>ズイジ</t>
    </rPh>
    <rPh sb="32" eb="34">
      <t>セツメイ</t>
    </rPh>
    <phoneticPr fontId="1"/>
  </si>
  <si>
    <t>【入所利用料金表】課税者用（2割）</t>
    <rPh sb="1" eb="3">
      <t>ニュウショ</t>
    </rPh>
    <rPh sb="3" eb="5">
      <t>リヨウ</t>
    </rPh>
    <rPh sb="5" eb="7">
      <t>リョウキン</t>
    </rPh>
    <rPh sb="7" eb="8">
      <t>ヒョウ</t>
    </rPh>
    <rPh sb="9" eb="11">
      <t>カゼイ</t>
    </rPh>
    <rPh sb="11" eb="12">
      <t>シャ</t>
    </rPh>
    <rPh sb="12" eb="13">
      <t>ヨウ</t>
    </rPh>
    <rPh sb="15" eb="16">
      <t>ワリ</t>
    </rPh>
    <phoneticPr fontId="1"/>
  </si>
  <si>
    <t>2割負担額</t>
    <rPh sb="1" eb="2">
      <t>ワリ</t>
    </rPh>
    <rPh sb="2" eb="4">
      <t>フタン</t>
    </rPh>
    <rPh sb="4" eb="5">
      <t>ガク</t>
    </rPh>
    <phoneticPr fontId="1"/>
  </si>
  <si>
    <t>【入所利用料金表】課税者用（3割）</t>
    <rPh sb="1" eb="3">
      <t>ニュウショ</t>
    </rPh>
    <rPh sb="3" eb="5">
      <t>リヨウ</t>
    </rPh>
    <rPh sb="5" eb="7">
      <t>リョウキン</t>
    </rPh>
    <rPh sb="7" eb="8">
      <t>ヒョウ</t>
    </rPh>
    <rPh sb="9" eb="11">
      <t>カゼイ</t>
    </rPh>
    <rPh sb="11" eb="12">
      <t>シャ</t>
    </rPh>
    <rPh sb="12" eb="13">
      <t>ヨウ</t>
    </rPh>
    <rPh sb="15" eb="16">
      <t>ワリ</t>
    </rPh>
    <phoneticPr fontId="1"/>
  </si>
  <si>
    <t>3割負担額</t>
    <rPh sb="1" eb="2">
      <t>ワリ</t>
    </rPh>
    <rPh sb="2" eb="4">
      <t>フタン</t>
    </rPh>
    <rPh sb="4" eb="5">
      <t>ガク</t>
    </rPh>
    <phoneticPr fontId="1"/>
  </si>
  <si>
    <t>初期加算：入所後30日間は、63円/日（月額1,890円）が上記金額に加算されます。</t>
    <rPh sb="0" eb="2">
      <t>ショキ</t>
    </rPh>
    <rPh sb="2" eb="4">
      <t>カサン</t>
    </rPh>
    <rPh sb="5" eb="7">
      <t>ニュウショ</t>
    </rPh>
    <rPh sb="7" eb="8">
      <t>ゴ</t>
    </rPh>
    <rPh sb="10" eb="12">
      <t>ニチカン</t>
    </rPh>
    <rPh sb="16" eb="17">
      <t>エン</t>
    </rPh>
    <rPh sb="18" eb="19">
      <t>ヒ</t>
    </rPh>
    <rPh sb="20" eb="22">
      <t>ゲツガク</t>
    </rPh>
    <rPh sb="27" eb="28">
      <t>エン</t>
    </rPh>
    <rPh sb="30" eb="32">
      <t>ジョウキ</t>
    </rPh>
    <rPh sb="32" eb="34">
      <t>キンガク</t>
    </rPh>
    <rPh sb="35" eb="37">
      <t>カサン</t>
    </rPh>
    <phoneticPr fontId="1"/>
  </si>
  <si>
    <t>安全対策体制加算は入所中に1回のみ、42円が上記金額に加算されます。</t>
    <rPh sb="0" eb="2">
      <t>アンゼン</t>
    </rPh>
    <rPh sb="2" eb="4">
      <t>タイサク</t>
    </rPh>
    <rPh sb="4" eb="8">
      <t>タイセイカサン</t>
    </rPh>
    <rPh sb="9" eb="12">
      <t>ニュウショチュウ</t>
    </rPh>
    <rPh sb="14" eb="15">
      <t>カイ</t>
    </rPh>
    <rPh sb="20" eb="21">
      <t>エン</t>
    </rPh>
    <rPh sb="22" eb="24">
      <t>ジョウキ</t>
    </rPh>
    <rPh sb="24" eb="26">
      <t>キンガク</t>
    </rPh>
    <rPh sb="27" eb="29">
      <t>カサン</t>
    </rPh>
    <phoneticPr fontId="1"/>
  </si>
  <si>
    <t>初期加算：入所後30日間は、94円/日（月額2,820円）が上記金額に加算されます。</t>
    <rPh sb="0" eb="2">
      <t>ショキ</t>
    </rPh>
    <rPh sb="2" eb="4">
      <t>カサン</t>
    </rPh>
    <rPh sb="5" eb="7">
      <t>ニュウショ</t>
    </rPh>
    <rPh sb="7" eb="8">
      <t>ゴ</t>
    </rPh>
    <rPh sb="10" eb="12">
      <t>ニチカン</t>
    </rPh>
    <rPh sb="16" eb="17">
      <t>エン</t>
    </rPh>
    <rPh sb="18" eb="19">
      <t>ヒ</t>
    </rPh>
    <rPh sb="20" eb="22">
      <t>ゲツガク</t>
    </rPh>
    <rPh sb="27" eb="28">
      <t>エン</t>
    </rPh>
    <rPh sb="30" eb="32">
      <t>ジョウキ</t>
    </rPh>
    <rPh sb="32" eb="34">
      <t>キンガク</t>
    </rPh>
    <rPh sb="35" eb="37">
      <t>カサン</t>
    </rPh>
    <phoneticPr fontId="1"/>
  </si>
  <si>
    <t>【入所利用料金表】非課税者用（1割）</t>
    <rPh sb="1" eb="3">
      <t>ニュウショ</t>
    </rPh>
    <rPh sb="3" eb="5">
      <t>リヨウ</t>
    </rPh>
    <rPh sb="5" eb="7">
      <t>リョウキン</t>
    </rPh>
    <rPh sb="7" eb="8">
      <t>ヒョウ</t>
    </rPh>
    <rPh sb="9" eb="12">
      <t>ヒカゼイ</t>
    </rPh>
    <rPh sb="12" eb="13">
      <t>シャ</t>
    </rPh>
    <rPh sb="13" eb="14">
      <t>ヨウ</t>
    </rPh>
    <rPh sb="16" eb="17">
      <t>ワリ</t>
    </rPh>
    <phoneticPr fontId="1"/>
  </si>
  <si>
    <t>3段階①一般棟入所者</t>
    <rPh sb="1" eb="3">
      <t>ダンカイ</t>
    </rPh>
    <rPh sb="4" eb="6">
      <t>イッパン</t>
    </rPh>
    <rPh sb="6" eb="7">
      <t>トウ</t>
    </rPh>
    <rPh sb="7" eb="10">
      <t>ニュウショシャ</t>
    </rPh>
    <phoneticPr fontId="1"/>
  </si>
  <si>
    <t>3段階②一般棟入所者</t>
    <rPh sb="1" eb="3">
      <t>ダンカイ</t>
    </rPh>
    <rPh sb="4" eb="6">
      <t>イッパン</t>
    </rPh>
    <rPh sb="6" eb="7">
      <t>トウ</t>
    </rPh>
    <rPh sb="7" eb="10">
      <t>ニュウショシャ</t>
    </rPh>
    <phoneticPr fontId="1"/>
  </si>
  <si>
    <t>2段階一般棟入所者</t>
    <rPh sb="1" eb="3">
      <t>ダンカイ</t>
    </rPh>
    <rPh sb="3" eb="5">
      <t>イッパン</t>
    </rPh>
    <rPh sb="5" eb="6">
      <t>トウ</t>
    </rPh>
    <rPh sb="6" eb="9">
      <t>ニュウショシャ</t>
    </rPh>
    <phoneticPr fontId="1"/>
  </si>
  <si>
    <t>1段階一般棟入所者</t>
    <rPh sb="1" eb="3">
      <t>ダンカイ</t>
    </rPh>
    <rPh sb="3" eb="5">
      <t>イッパン</t>
    </rPh>
    <rPh sb="5" eb="6">
      <t>トウ</t>
    </rPh>
    <rPh sb="6" eb="9">
      <t>ニュウショシャ</t>
    </rPh>
    <phoneticPr fontId="1"/>
  </si>
  <si>
    <t>≪多床室≫</t>
    <rPh sb="1" eb="4">
      <t>タショウシツ</t>
    </rPh>
    <phoneticPr fontId="1"/>
  </si>
  <si>
    <t>≪従来型個室≫</t>
    <rPh sb="1" eb="4">
      <t>ジュウライガタ</t>
    </rPh>
    <rPh sb="4" eb="6">
      <t>コシツ</t>
    </rPh>
    <phoneticPr fontId="1"/>
  </si>
  <si>
    <t>上記金額は、1カ月を31日にて試算した概算です。その他、サービスの利用内容に応じて別途加算項目があります。（随時説明いたします）</t>
    <rPh sb="0" eb="2">
      <t>ジョウキ</t>
    </rPh>
    <rPh sb="2" eb="4">
      <t>キンガク</t>
    </rPh>
    <rPh sb="8" eb="9">
      <t>ゲツ</t>
    </rPh>
    <rPh sb="12" eb="13">
      <t>ニチ</t>
    </rPh>
    <rPh sb="15" eb="17">
      <t>シサン</t>
    </rPh>
    <rPh sb="19" eb="21">
      <t>ガイサン</t>
    </rPh>
    <phoneticPr fontId="1"/>
  </si>
  <si>
    <t>固定加算分の内訳は、協力医療機関連携加算105円/月、リハビリテーションマネジメント計画書情報加算35円/月、科学的介護推進体制加算</t>
    <rPh sb="0" eb="2">
      <t>コテイ</t>
    </rPh>
    <rPh sb="2" eb="4">
      <t>カサン</t>
    </rPh>
    <rPh sb="4" eb="5">
      <t>ブン</t>
    </rPh>
    <rPh sb="6" eb="8">
      <t>ウチワケ</t>
    </rPh>
    <rPh sb="10" eb="12">
      <t>キョウリョク</t>
    </rPh>
    <rPh sb="12" eb="14">
      <t>イリョウ</t>
    </rPh>
    <rPh sb="14" eb="16">
      <t>キカン</t>
    </rPh>
    <rPh sb="16" eb="18">
      <t>レンケイ</t>
    </rPh>
    <rPh sb="18" eb="20">
      <t>カサン</t>
    </rPh>
    <rPh sb="23" eb="24">
      <t>エン</t>
    </rPh>
    <rPh sb="25" eb="26">
      <t>ツキ</t>
    </rPh>
    <rPh sb="42" eb="45">
      <t>ケイカクショ</t>
    </rPh>
    <rPh sb="45" eb="47">
      <t>ジョウホウ</t>
    </rPh>
    <rPh sb="47" eb="48">
      <t>カ</t>
    </rPh>
    <phoneticPr fontId="1"/>
  </si>
  <si>
    <t>安全対策体制加算は入所中に1回のみ、63円が上記金額に加算されます。</t>
    <rPh sb="0" eb="2">
      <t>アンゼン</t>
    </rPh>
    <rPh sb="2" eb="4">
      <t>タイサク</t>
    </rPh>
    <rPh sb="4" eb="8">
      <t>タイセイカサン</t>
    </rPh>
    <rPh sb="9" eb="12">
      <t>ニュウショチュウ</t>
    </rPh>
    <rPh sb="14" eb="15">
      <t>カイ</t>
    </rPh>
    <rPh sb="20" eb="21">
      <t>エン</t>
    </rPh>
    <rPh sb="22" eb="24">
      <t>ジョウキ</t>
    </rPh>
    <rPh sb="24" eb="26">
      <t>キンガク</t>
    </rPh>
    <rPh sb="27" eb="29">
      <t>カサン</t>
    </rPh>
    <phoneticPr fontId="1"/>
  </si>
  <si>
    <t>【パターン①】</t>
    <phoneticPr fontId="1"/>
  </si>
  <si>
    <t>※下記の計算は、要介護度3・1割負担の課税者が四人部屋を1カ月（31日）利用した</t>
    <rPh sb="36" eb="38">
      <t>リヨウ</t>
    </rPh>
    <phoneticPr fontId="1"/>
  </si>
  <si>
    <t>　場合のモデル表です。</t>
    <rPh sb="1" eb="3">
      <t>バアイ</t>
    </rPh>
    <rPh sb="7" eb="8">
      <t>ヒョウ</t>
    </rPh>
    <phoneticPr fontId="1"/>
  </si>
  <si>
    <t>+</t>
    <phoneticPr fontId="1"/>
  </si>
  <si>
    <t>100単位</t>
    <rPh sb="3" eb="5">
      <t>タンイ</t>
    </rPh>
    <phoneticPr fontId="1"/>
  </si>
  <si>
    <t>33単位</t>
    <rPh sb="2" eb="4">
      <t>タンイ</t>
    </rPh>
    <phoneticPr fontId="1"/>
  </si>
  <si>
    <t>60単位</t>
    <rPh sb="2" eb="4">
      <t>タンイ</t>
    </rPh>
    <phoneticPr fontId="1"/>
  </si>
  <si>
    <t>10単位</t>
    <rPh sb="2" eb="4">
      <t>タンイ</t>
    </rPh>
    <phoneticPr fontId="1"/>
  </si>
  <si>
    <t>＝</t>
    <phoneticPr fontId="1"/>
  </si>
  <si>
    <t>↓</t>
    <phoneticPr fontId="1"/>
  </si>
  <si>
    <t>15単位</t>
    <rPh sb="2" eb="4">
      <t>タンイ</t>
    </rPh>
    <phoneticPr fontId="1"/>
  </si>
  <si>
    <t>基本サービス費</t>
    <rPh sb="0" eb="2">
      <t>キホン</t>
    </rPh>
    <rPh sb="6" eb="7">
      <t>ヒ</t>
    </rPh>
    <phoneticPr fontId="1"/>
  </si>
  <si>
    <t>保険分合計単位</t>
    <rPh sb="0" eb="2">
      <t>ホケン</t>
    </rPh>
    <rPh sb="2" eb="3">
      <t>ブン</t>
    </rPh>
    <rPh sb="3" eb="5">
      <t>ゴウケイ</t>
    </rPh>
    <rPh sb="5" eb="7">
      <t>タンイ</t>
    </rPh>
    <phoneticPr fontId="1"/>
  </si>
  <si>
    <t>×</t>
    <phoneticPr fontId="1"/>
  </si>
  <si>
    <t>総保険分合計単位</t>
    <rPh sb="0" eb="1">
      <t>ソウ</t>
    </rPh>
    <rPh sb="1" eb="3">
      <t>ホケン</t>
    </rPh>
    <rPh sb="3" eb="4">
      <t>ブン</t>
    </rPh>
    <rPh sb="4" eb="6">
      <t>ゴウケイ</t>
    </rPh>
    <rPh sb="6" eb="8">
      <t>タンイ</t>
    </rPh>
    <phoneticPr fontId="1"/>
  </si>
  <si>
    <t>1単位単価</t>
    <rPh sb="1" eb="3">
      <t>タンイ</t>
    </rPh>
    <rPh sb="3" eb="5">
      <t>タンカ</t>
    </rPh>
    <phoneticPr fontId="1"/>
  </si>
  <si>
    <t>自己負担割合</t>
    <rPh sb="0" eb="2">
      <t>ジコ</t>
    </rPh>
    <rPh sb="2" eb="4">
      <t>フタン</t>
    </rPh>
    <rPh sb="4" eb="6">
      <t>ワリアイ</t>
    </rPh>
    <phoneticPr fontId="1"/>
  </si>
  <si>
    <t>保険分自己負担料金</t>
    <rPh sb="0" eb="2">
      <t>ホケン</t>
    </rPh>
    <rPh sb="2" eb="3">
      <t>ブン</t>
    </rPh>
    <rPh sb="3" eb="5">
      <t>ジコ</t>
    </rPh>
    <rPh sb="5" eb="7">
      <t>フタン</t>
    </rPh>
    <rPh sb="7" eb="9">
      <t>リョウキン</t>
    </rPh>
    <phoneticPr fontId="1"/>
  </si>
  <si>
    <t>教養娯楽費</t>
    <rPh sb="0" eb="2">
      <t>キョウヨウ</t>
    </rPh>
    <rPh sb="2" eb="5">
      <t>ゴラクヒ</t>
    </rPh>
    <phoneticPr fontId="1"/>
  </si>
  <si>
    <t>日用品費</t>
    <rPh sb="0" eb="3">
      <t>ニチヨウヒン</t>
    </rPh>
    <rPh sb="3" eb="4">
      <t>ヒ</t>
    </rPh>
    <phoneticPr fontId="1"/>
  </si>
  <si>
    <t>利用日数</t>
    <rPh sb="0" eb="2">
      <t>リヨウ</t>
    </rPh>
    <rPh sb="2" eb="4">
      <t>ニッスウ</t>
    </rPh>
    <phoneticPr fontId="1"/>
  </si>
  <si>
    <t>保険外サービス費</t>
    <rPh sb="0" eb="2">
      <t>ホケン</t>
    </rPh>
    <rPh sb="2" eb="3">
      <t>ガイ</t>
    </rPh>
    <rPh sb="7" eb="8">
      <t>ヒ</t>
    </rPh>
    <phoneticPr fontId="1"/>
  </si>
  <si>
    <t>（2,200円</t>
    <rPh sb="6" eb="7">
      <t>エン</t>
    </rPh>
    <phoneticPr fontId="1"/>
  </si>
  <si>
    <t>100円</t>
    <rPh sb="3" eb="4">
      <t>エン</t>
    </rPh>
    <phoneticPr fontId="1"/>
  </si>
  <si>
    <t>150円）</t>
    <rPh sb="3" eb="4">
      <t>エン</t>
    </rPh>
    <phoneticPr fontId="1"/>
  </si>
  <si>
    <t>31日</t>
    <rPh sb="2" eb="3">
      <t>ニチ</t>
    </rPh>
    <phoneticPr fontId="1"/>
  </si>
  <si>
    <t>※算出する際は、モデルの計算方法及び別紙料金表を参考に該当する要介護度で計算し</t>
    <rPh sb="1" eb="3">
      <t>サンシュツ</t>
    </rPh>
    <rPh sb="5" eb="6">
      <t>サイ</t>
    </rPh>
    <rPh sb="12" eb="14">
      <t>ケイサン</t>
    </rPh>
    <rPh sb="14" eb="16">
      <t>ホウホウ</t>
    </rPh>
    <rPh sb="16" eb="17">
      <t>オヨ</t>
    </rPh>
    <rPh sb="18" eb="20">
      <t>ベッシ</t>
    </rPh>
    <rPh sb="20" eb="22">
      <t>リョウキン</t>
    </rPh>
    <rPh sb="22" eb="23">
      <t>ヒョウ</t>
    </rPh>
    <rPh sb="24" eb="26">
      <t>サンコウ</t>
    </rPh>
    <rPh sb="27" eb="29">
      <t>ガイトウ</t>
    </rPh>
    <rPh sb="31" eb="32">
      <t>ヨウ</t>
    </rPh>
    <rPh sb="32" eb="34">
      <t>カイゴ</t>
    </rPh>
    <rPh sb="34" eb="35">
      <t>ド</t>
    </rPh>
    <rPh sb="36" eb="38">
      <t>ケイサン</t>
    </rPh>
    <phoneticPr fontId="1"/>
  </si>
  <si>
    <t>　て下さい。</t>
  </si>
  <si>
    <t>入所利用料金算出モデル表①</t>
    <rPh sb="0" eb="2">
      <t>ニュウショ</t>
    </rPh>
    <rPh sb="2" eb="4">
      <t>リヨウ</t>
    </rPh>
    <rPh sb="4" eb="6">
      <t>リョウキン</t>
    </rPh>
    <rPh sb="6" eb="8">
      <t>サンシュツ</t>
    </rPh>
    <rPh sb="11" eb="12">
      <t>ヒョウ</t>
    </rPh>
    <phoneticPr fontId="1"/>
  </si>
  <si>
    <t>入所利用料金算出モデル表②</t>
    <rPh sb="0" eb="2">
      <t>ニュウショ</t>
    </rPh>
    <rPh sb="2" eb="4">
      <t>リヨウ</t>
    </rPh>
    <rPh sb="4" eb="6">
      <t>リョウキン</t>
    </rPh>
    <rPh sb="6" eb="8">
      <t>サンシュツ</t>
    </rPh>
    <rPh sb="11" eb="12">
      <t>ヒョウ</t>
    </rPh>
    <phoneticPr fontId="1"/>
  </si>
  <si>
    <t>上記加算の合計</t>
    <rPh sb="0" eb="2">
      <t>ジョウキ</t>
    </rPh>
    <rPh sb="2" eb="4">
      <t>カサン</t>
    </rPh>
    <rPh sb="5" eb="7">
      <t>ゴウケイ</t>
    </rPh>
    <phoneticPr fontId="1"/>
  </si>
  <si>
    <t>25,668単位</t>
    <rPh sb="6" eb="8">
      <t>タンイ</t>
    </rPh>
    <phoneticPr fontId="1"/>
  </si>
  <si>
    <t>個室代</t>
    <rPh sb="0" eb="2">
      <t>コシツ</t>
    </rPh>
    <rPh sb="2" eb="3">
      <t>ダイ</t>
    </rPh>
    <phoneticPr fontId="1"/>
  </si>
  <si>
    <t>3,300円</t>
    <rPh sb="5" eb="6">
      <t>エン</t>
    </rPh>
    <phoneticPr fontId="1"/>
  </si>
  <si>
    <t>日用品費・教養娯楽費</t>
    <rPh sb="0" eb="3">
      <t>ニチヨウヒン</t>
    </rPh>
    <rPh sb="3" eb="4">
      <t>ヒ</t>
    </rPh>
    <rPh sb="5" eb="7">
      <t>キョウヨウ</t>
    </rPh>
    <rPh sb="7" eb="10">
      <t>ゴラクヒ</t>
    </rPh>
    <phoneticPr fontId="1"/>
  </si>
  <si>
    <t>250円）</t>
    <rPh sb="3" eb="4">
      <t>エン</t>
    </rPh>
    <phoneticPr fontId="1"/>
  </si>
  <si>
    <t>【パターン②】</t>
    <phoneticPr fontId="1"/>
  </si>
  <si>
    <t>　モデル表です。</t>
    <rPh sb="4" eb="5">
      <t>ヒョウ</t>
    </rPh>
    <phoneticPr fontId="1"/>
  </si>
  <si>
    <t>※下記の計算は、要介護度3・1割負担の課税者が個室を1カ月（31日）利用した場合の</t>
    <rPh sb="23" eb="25">
      <t>コシツ</t>
    </rPh>
    <rPh sb="34" eb="36">
      <t>リヨウ</t>
    </rPh>
    <phoneticPr fontId="1"/>
  </si>
  <si>
    <t>月額利用料金</t>
    <rPh sb="0" eb="2">
      <t>ゲツガク</t>
    </rPh>
    <rPh sb="2" eb="4">
      <t>リヨウ</t>
    </rPh>
    <rPh sb="4" eb="6">
      <t>リョウキン</t>
    </rPh>
    <phoneticPr fontId="1"/>
  </si>
  <si>
    <t>介護職員
処遇改善加算</t>
    <rPh sb="0" eb="2">
      <t>カイゴ</t>
    </rPh>
    <rPh sb="2" eb="4">
      <t>ショクイン</t>
    </rPh>
    <rPh sb="5" eb="7">
      <t>ショグウ</t>
    </rPh>
    <rPh sb="7" eb="9">
      <t>カイゼン</t>
    </rPh>
    <rPh sb="9" eb="11">
      <t>カサン</t>
    </rPh>
    <phoneticPr fontId="1"/>
  </si>
  <si>
    <t>固定加算分の内訳は、協力医療機関連携加算105円/月、リハビリテーションマネジメント計画書情報</t>
    <rPh sb="0" eb="2">
      <t>コテイ</t>
    </rPh>
    <rPh sb="2" eb="4">
      <t>カサン</t>
    </rPh>
    <rPh sb="4" eb="5">
      <t>ブン</t>
    </rPh>
    <rPh sb="6" eb="8">
      <t>ウチワケ</t>
    </rPh>
    <rPh sb="10" eb="12">
      <t>キョウリョク</t>
    </rPh>
    <rPh sb="12" eb="14">
      <t>イリョウ</t>
    </rPh>
    <rPh sb="14" eb="16">
      <t>キカン</t>
    </rPh>
    <rPh sb="16" eb="18">
      <t>レンケイ</t>
    </rPh>
    <rPh sb="18" eb="20">
      <t>カサン</t>
    </rPh>
    <rPh sb="23" eb="24">
      <t>エン</t>
    </rPh>
    <rPh sb="25" eb="26">
      <t>ツキ</t>
    </rPh>
    <rPh sb="42" eb="45">
      <t>ケイカクショ</t>
    </rPh>
    <rPh sb="45" eb="47">
      <t>ジョウホウ</t>
    </rPh>
    <phoneticPr fontId="1"/>
  </si>
  <si>
    <t>固定加算分の内訳は、協力医療機関連携加算210円/月、リハビリテーションマネジメント計画書情報</t>
    <rPh sb="0" eb="2">
      <t>コテイ</t>
    </rPh>
    <rPh sb="2" eb="4">
      <t>カサン</t>
    </rPh>
    <rPh sb="4" eb="5">
      <t>ブン</t>
    </rPh>
    <rPh sb="6" eb="8">
      <t>ウチワケ</t>
    </rPh>
    <rPh sb="10" eb="12">
      <t>キョウリョク</t>
    </rPh>
    <rPh sb="12" eb="14">
      <t>イリョウ</t>
    </rPh>
    <rPh sb="14" eb="16">
      <t>キカン</t>
    </rPh>
    <rPh sb="16" eb="18">
      <t>レンケイ</t>
    </rPh>
    <rPh sb="18" eb="20">
      <t>カサン</t>
    </rPh>
    <rPh sb="23" eb="24">
      <t>エン</t>
    </rPh>
    <rPh sb="25" eb="26">
      <t>ツキ</t>
    </rPh>
    <rPh sb="42" eb="45">
      <t>ケイカクショ</t>
    </rPh>
    <rPh sb="45" eb="47">
      <t>ジョウホウ</t>
    </rPh>
    <phoneticPr fontId="1"/>
  </si>
  <si>
    <t>加算35円/月、科学的介護推進体制加算63円/月・高齢者施設等感染対策向上加算16円/月・生産性向</t>
    <phoneticPr fontId="1"/>
  </si>
  <si>
    <t>加算69円/月、科学的介護推進体制加算126円/月・高齢者施設等感染対策向上加算32円/月・生産性向</t>
    <phoneticPr fontId="1"/>
  </si>
  <si>
    <t>固定加算分の内訳は、協力医療機関連携加算314円/月、リハビリテーションマネジメント計画書情報</t>
    <rPh sb="0" eb="2">
      <t>コテイ</t>
    </rPh>
    <rPh sb="2" eb="4">
      <t>カサン</t>
    </rPh>
    <rPh sb="4" eb="5">
      <t>ブン</t>
    </rPh>
    <rPh sb="6" eb="8">
      <t>ウチワケ</t>
    </rPh>
    <rPh sb="10" eb="12">
      <t>キョウリョク</t>
    </rPh>
    <rPh sb="12" eb="14">
      <t>イリョウ</t>
    </rPh>
    <rPh sb="14" eb="16">
      <t>キカン</t>
    </rPh>
    <rPh sb="16" eb="18">
      <t>レンケイ</t>
    </rPh>
    <rPh sb="18" eb="20">
      <t>カサン</t>
    </rPh>
    <rPh sb="23" eb="24">
      <t>エン</t>
    </rPh>
    <rPh sb="25" eb="26">
      <t>ツキ</t>
    </rPh>
    <rPh sb="42" eb="45">
      <t>ケイカクショ</t>
    </rPh>
    <rPh sb="45" eb="47">
      <t>ジョウホウ</t>
    </rPh>
    <phoneticPr fontId="1"/>
  </si>
  <si>
    <t>加算104円/月、科学的介護推進体制加算189円/月・高齢者施設等感染対策向上加算47円/月・生産性</t>
    <phoneticPr fontId="1"/>
  </si>
  <si>
    <t>大部屋利用の場合</t>
    <rPh sb="0" eb="1">
      <t>オオ</t>
    </rPh>
    <rPh sb="1" eb="3">
      <t>ヘヤ</t>
    </rPh>
    <rPh sb="3" eb="5">
      <t>リヨウ</t>
    </rPh>
    <rPh sb="6" eb="8">
      <t>バアイ</t>
    </rPh>
    <phoneticPr fontId="1"/>
  </si>
  <si>
    <t>介護職員等
処遇改善加算</t>
    <rPh sb="0" eb="2">
      <t>カイゴ</t>
    </rPh>
    <rPh sb="2" eb="4">
      <t>ショクイン</t>
    </rPh>
    <rPh sb="4" eb="5">
      <t>トウ</t>
    </rPh>
    <rPh sb="6" eb="8">
      <t>ショグウ</t>
    </rPh>
    <rPh sb="8" eb="10">
      <t>カイゼン</t>
    </rPh>
    <rPh sb="10" eb="12">
      <t>カサン</t>
    </rPh>
    <phoneticPr fontId="1"/>
  </si>
  <si>
    <t>夜勤体制加算</t>
    <rPh sb="0" eb="2">
      <t>ヤキン</t>
    </rPh>
    <rPh sb="2" eb="4">
      <t>タイセイ</t>
    </rPh>
    <rPh sb="4" eb="6">
      <t>カサン</t>
    </rPh>
    <phoneticPr fontId="1"/>
  </si>
  <si>
    <t>排泄支援加算</t>
    <rPh sb="0" eb="2">
      <t>ハイセツ</t>
    </rPh>
    <rPh sb="2" eb="4">
      <t>シエン</t>
    </rPh>
    <rPh sb="4" eb="6">
      <t>カサン</t>
    </rPh>
    <phoneticPr fontId="1"/>
  </si>
  <si>
    <t>褥瘡マネジメント加算</t>
    <rPh sb="0" eb="2">
      <t>ジョクソウ</t>
    </rPh>
    <rPh sb="8" eb="10">
      <t>カサン</t>
    </rPh>
    <phoneticPr fontId="1"/>
  </si>
  <si>
    <t>上推進体制加算11円/月、褥瘡マネジメント加算4円/月、排泄支援加算11円/月、サービス提供体制強</t>
    <rPh sb="13" eb="15">
      <t>ジョクソウ</t>
    </rPh>
    <rPh sb="21" eb="23">
      <t>カサン</t>
    </rPh>
    <rPh sb="24" eb="25">
      <t>エン</t>
    </rPh>
    <rPh sb="26" eb="27">
      <t>ツキ</t>
    </rPh>
    <rPh sb="28" eb="30">
      <t>ハイセツ</t>
    </rPh>
    <rPh sb="30" eb="32">
      <t>シエン</t>
    </rPh>
    <rPh sb="32" eb="34">
      <t>カサン</t>
    </rPh>
    <rPh sb="36" eb="37">
      <t>エン</t>
    </rPh>
    <rPh sb="38" eb="39">
      <t>ツキ</t>
    </rPh>
    <phoneticPr fontId="1"/>
  </si>
  <si>
    <t>排泄支援加算</t>
    <rPh sb="0" eb="2">
      <t>ハイセツ</t>
    </rPh>
    <rPh sb="2" eb="6">
      <t>シエンカサン</t>
    </rPh>
    <phoneticPr fontId="1"/>
  </si>
  <si>
    <t>上推進体制加算21円/月、褥瘡マネジメント加算7円/月、排泄支援加算21円/月、サービス提供体制強</t>
    <rPh sb="13" eb="15">
      <t>ジョクソウ</t>
    </rPh>
    <rPh sb="21" eb="23">
      <t>カサン</t>
    </rPh>
    <rPh sb="24" eb="25">
      <t>エン</t>
    </rPh>
    <rPh sb="26" eb="27">
      <t>ツキ</t>
    </rPh>
    <rPh sb="28" eb="30">
      <t>ハイセツ</t>
    </rPh>
    <rPh sb="30" eb="32">
      <t>シエン</t>
    </rPh>
    <rPh sb="32" eb="34">
      <t>カサン</t>
    </rPh>
    <rPh sb="36" eb="37">
      <t>エン</t>
    </rPh>
    <rPh sb="38" eb="39">
      <t>ツキ</t>
    </rPh>
    <phoneticPr fontId="1"/>
  </si>
  <si>
    <t>夜勤体制加算</t>
    <rPh sb="0" eb="6">
      <t>ヤキンタイセイカサン</t>
    </rPh>
    <phoneticPr fontId="1"/>
  </si>
  <si>
    <t>排泄支援加算</t>
    <rPh sb="0" eb="6">
      <t>ハイセツシエンカサン</t>
    </rPh>
    <phoneticPr fontId="1"/>
  </si>
  <si>
    <t>向上推進体制加算32円/月、褥瘡マネジメント加算10円/月、排泄支援加算32円/月、サービス提供体</t>
    <rPh sb="14" eb="16">
      <t>ジョクソウ</t>
    </rPh>
    <rPh sb="22" eb="24">
      <t>カサン</t>
    </rPh>
    <rPh sb="26" eb="27">
      <t>エン</t>
    </rPh>
    <rPh sb="28" eb="29">
      <t>ツキ</t>
    </rPh>
    <rPh sb="30" eb="32">
      <t>ハイセツ</t>
    </rPh>
    <rPh sb="32" eb="34">
      <t>シエン</t>
    </rPh>
    <rPh sb="34" eb="36">
      <t>カサン</t>
    </rPh>
    <rPh sb="38" eb="39">
      <t>エン</t>
    </rPh>
    <rPh sb="40" eb="41">
      <t>ツキ</t>
    </rPh>
    <phoneticPr fontId="1"/>
  </si>
  <si>
    <t>63円/月・高齢者施設等感染対策向上加算16円/月・生産性向上推進体制加算11円/月、褥瘡マネジメント加算4円/月、排泄支援加算11円/月、</t>
    <rPh sb="43" eb="45">
      <t>ジョクソウ</t>
    </rPh>
    <rPh sb="51" eb="53">
      <t>カサン</t>
    </rPh>
    <rPh sb="54" eb="55">
      <t>エン</t>
    </rPh>
    <rPh sb="56" eb="57">
      <t>ツキ</t>
    </rPh>
    <rPh sb="58" eb="60">
      <t>ハイセツ</t>
    </rPh>
    <rPh sb="60" eb="62">
      <t>シエン</t>
    </rPh>
    <rPh sb="62" eb="64">
      <t>カサン</t>
    </rPh>
    <rPh sb="66" eb="67">
      <t>エン</t>
    </rPh>
    <rPh sb="68" eb="69">
      <t>ツキ</t>
    </rPh>
    <phoneticPr fontId="1"/>
  </si>
  <si>
    <t>加算名</t>
    <rPh sb="0" eb="2">
      <t>カサン</t>
    </rPh>
    <rPh sb="2" eb="3">
      <t>メイ</t>
    </rPh>
    <phoneticPr fontId="1"/>
  </si>
  <si>
    <t>単位数</t>
    <rPh sb="0" eb="3">
      <t>タンイスウ</t>
    </rPh>
    <phoneticPr fontId="1"/>
  </si>
  <si>
    <t>744単位</t>
    <rPh sb="3" eb="5">
      <t>タンイ</t>
    </rPh>
    <phoneticPr fontId="1"/>
  </si>
  <si>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1"/>
  </si>
  <si>
    <t>生産性向上推進体制加算</t>
    <rPh sb="0" eb="3">
      <t>セイサンセイ</t>
    </rPh>
    <rPh sb="3" eb="5">
      <t>コウジョウ</t>
    </rPh>
    <rPh sb="5" eb="7">
      <t>スイシン</t>
    </rPh>
    <rPh sb="7" eb="9">
      <t>タイセイ</t>
    </rPh>
    <rPh sb="9" eb="11">
      <t>カサン</t>
    </rPh>
    <phoneticPr fontId="1"/>
  </si>
  <si>
    <t>3単位</t>
    <rPh sb="1" eb="3">
      <t>タンイ</t>
    </rPh>
    <phoneticPr fontId="1"/>
  </si>
  <si>
    <t>合計</t>
    <rPh sb="0" eb="2">
      <t>ゴウケイ</t>
    </rPh>
    <phoneticPr fontId="1"/>
  </si>
  <si>
    <t>処遇改善率（7.5%）</t>
    <rPh sb="0" eb="2">
      <t>ショグウ</t>
    </rPh>
    <rPh sb="2" eb="4">
      <t>カイゼン</t>
    </rPh>
    <rPh sb="4" eb="5">
      <t>リツ</t>
    </rPh>
    <phoneticPr fontId="1"/>
  </si>
  <si>
    <t>介護職員等処遇改善加算</t>
    <rPh sb="0" eb="2">
      <t>カイゴ</t>
    </rPh>
    <rPh sb="2" eb="4">
      <t>ショクイン</t>
    </rPh>
    <rPh sb="4" eb="5">
      <t>トウ</t>
    </rPh>
    <rPh sb="5" eb="7">
      <t>ショグウ</t>
    </rPh>
    <rPh sb="7" eb="9">
      <t>カイゼン</t>
    </rPh>
    <rPh sb="9" eb="11">
      <t>カサン</t>
    </rPh>
    <phoneticPr fontId="1"/>
  </si>
  <si>
    <t>1,728円/日</t>
    <rPh sb="5" eb="6">
      <t>エン</t>
    </rPh>
    <rPh sb="7" eb="8">
      <t>ヒ</t>
    </rPh>
    <phoneticPr fontId="1"/>
  </si>
  <si>
    <t>437円/日</t>
    <rPh sb="3" eb="4">
      <t>エン</t>
    </rPh>
    <rPh sb="5" eb="6">
      <t>ヒ</t>
    </rPh>
    <phoneticPr fontId="1"/>
  </si>
  <si>
    <t>558単位</t>
    <rPh sb="3" eb="5">
      <t>タンイ</t>
    </rPh>
    <phoneticPr fontId="1"/>
  </si>
  <si>
    <t>1,533単位</t>
    <rPh sb="5" eb="7">
      <t>タンイ</t>
    </rPh>
    <phoneticPr fontId="1"/>
  </si>
  <si>
    <t>28,148単位</t>
    <phoneticPr fontId="1"/>
  </si>
  <si>
    <t>29,681単位</t>
    <rPh sb="6" eb="8">
      <t>タンイ</t>
    </rPh>
    <phoneticPr fontId="1"/>
  </si>
  <si>
    <t>2,226単位</t>
    <rPh sb="5" eb="7">
      <t>タンイ</t>
    </rPh>
    <phoneticPr fontId="1"/>
  </si>
  <si>
    <t>31,907単位</t>
    <rPh sb="6" eb="8">
      <t>タンイ</t>
    </rPh>
    <phoneticPr fontId="1"/>
  </si>
  <si>
    <t>33,343円</t>
    <rPh sb="6" eb="7">
      <t>エン</t>
    </rPh>
    <phoneticPr fontId="1"/>
  </si>
  <si>
    <t>437円</t>
    <rPh sb="3" eb="4">
      <t>エン</t>
    </rPh>
    <phoneticPr fontId="1"/>
  </si>
  <si>
    <t>89,497円</t>
    <rPh sb="6" eb="7">
      <t>エン</t>
    </rPh>
    <phoneticPr fontId="1"/>
  </si>
  <si>
    <t>122,840円</t>
    <rPh sb="7" eb="8">
      <t>エン</t>
    </rPh>
    <phoneticPr fontId="1"/>
  </si>
  <si>
    <t>月額利用料金　122,840円</t>
    <rPh sb="0" eb="2">
      <t>ゲツガク</t>
    </rPh>
    <rPh sb="2" eb="4">
      <t>リヨウ</t>
    </rPh>
    <rPh sb="4" eb="6">
      <t>リョウキン</t>
    </rPh>
    <phoneticPr fontId="1"/>
  </si>
  <si>
    <t>27,201単位</t>
    <rPh sb="6" eb="8">
      <t>タンイ</t>
    </rPh>
    <phoneticPr fontId="1"/>
  </si>
  <si>
    <t>2,040単位</t>
    <rPh sb="5" eb="7">
      <t>タンイ</t>
    </rPh>
    <phoneticPr fontId="1"/>
  </si>
  <si>
    <t>29,241単位</t>
    <rPh sb="6" eb="8">
      <t>タンイ</t>
    </rPh>
    <phoneticPr fontId="1"/>
  </si>
  <si>
    <t>30,557円</t>
    <rPh sb="6" eb="7">
      <t>エン</t>
    </rPh>
    <phoneticPr fontId="1"/>
  </si>
  <si>
    <t>1,728円</t>
    <rPh sb="5" eb="6">
      <t>エン</t>
    </rPh>
    <phoneticPr fontId="1"/>
  </si>
  <si>
    <t>231,818円</t>
    <rPh sb="7" eb="8">
      <t>エン</t>
    </rPh>
    <phoneticPr fontId="1"/>
  </si>
  <si>
    <t>262,375円</t>
    <rPh sb="7" eb="8">
      <t>エン</t>
    </rPh>
    <phoneticPr fontId="1"/>
  </si>
  <si>
    <t>月額利用料金　262,375円</t>
    <rPh sb="0" eb="2">
      <t>ゲツガク</t>
    </rPh>
    <rPh sb="2" eb="4">
      <t>リヨウ</t>
    </rPh>
    <rPh sb="4" eb="6">
      <t>リョウキン</t>
    </rPh>
    <phoneticPr fontId="1"/>
  </si>
  <si>
    <t>化加算19円/日、夜勤体制加算25円/日となります。</t>
    <rPh sb="9" eb="11">
      <t>ヤキン</t>
    </rPh>
    <rPh sb="11" eb="13">
      <t>タイセイ</t>
    </rPh>
    <rPh sb="13" eb="15">
      <t>カサン</t>
    </rPh>
    <rPh sb="17" eb="18">
      <t>エン</t>
    </rPh>
    <rPh sb="19" eb="20">
      <t>ヒ</t>
    </rPh>
    <phoneticPr fontId="1"/>
  </si>
  <si>
    <t>化加算38円/日、夜勤体制加算51円/日となります。</t>
    <rPh sb="9" eb="11">
      <t>ヤキン</t>
    </rPh>
    <rPh sb="11" eb="13">
      <t>タイセイ</t>
    </rPh>
    <rPh sb="13" eb="15">
      <t>カサン</t>
    </rPh>
    <rPh sb="17" eb="18">
      <t>エン</t>
    </rPh>
    <rPh sb="19" eb="20">
      <t>ヒ</t>
    </rPh>
    <phoneticPr fontId="1"/>
  </si>
  <si>
    <t>制強化加算57円/日、夜勤体制加算76円/日となります。</t>
    <rPh sb="11" eb="13">
      <t>ヤキン</t>
    </rPh>
    <rPh sb="13" eb="15">
      <t>タイセイ</t>
    </rPh>
    <rPh sb="15" eb="17">
      <t>カサン</t>
    </rPh>
    <rPh sb="19" eb="20">
      <t>エン</t>
    </rPh>
    <rPh sb="21" eb="22">
      <t>ヒ</t>
    </rPh>
    <phoneticPr fontId="1"/>
  </si>
  <si>
    <t>サービス提供体制強化加算23円/日、夜勤体制加算25円/日となります。</t>
    <rPh sb="18" eb="24">
      <t>ヤキンタイセイカサン</t>
    </rPh>
    <rPh sb="26" eb="27">
      <t>エン</t>
    </rPh>
    <rPh sb="28" eb="29">
      <t>ヒ</t>
    </rPh>
    <phoneticPr fontId="1"/>
  </si>
  <si>
    <t>1,370円/日</t>
    <rPh sb="5" eb="6">
      <t>エン</t>
    </rPh>
    <rPh sb="7" eb="8">
      <t>ヒ</t>
    </rPh>
    <phoneticPr fontId="1"/>
  </si>
  <si>
    <t>550円/日</t>
    <rPh sb="3" eb="4">
      <t>エン</t>
    </rPh>
    <rPh sb="5" eb="6">
      <t>ヒ</t>
    </rPh>
    <phoneticPr fontId="1"/>
  </si>
  <si>
    <t>430円/日</t>
    <rPh sb="3" eb="4">
      <t>エン</t>
    </rPh>
    <rPh sb="5" eb="6">
      <t>ヒ</t>
    </rPh>
    <phoneticPr fontId="1"/>
  </si>
  <si>
    <t>サービス提供体制強化加算（Ⅱ）</t>
    <rPh sb="4" eb="6">
      <t>テイキョウ</t>
    </rPh>
    <rPh sb="6" eb="8">
      <t>タイセイ</t>
    </rPh>
    <rPh sb="8" eb="10">
      <t>キョウカ</t>
    </rPh>
    <rPh sb="10" eb="12">
      <t>カサン</t>
    </rPh>
    <phoneticPr fontId="1"/>
  </si>
  <si>
    <t>協力医療機関連携加算（1）</t>
    <rPh sb="0" eb="2">
      <t>キョウリョク</t>
    </rPh>
    <rPh sb="2" eb="4">
      <t>イリョウ</t>
    </rPh>
    <rPh sb="4" eb="6">
      <t>キカン</t>
    </rPh>
    <rPh sb="6" eb="8">
      <t>レンケイ</t>
    </rPh>
    <rPh sb="8" eb="10">
      <t>カサン</t>
    </rPh>
    <phoneticPr fontId="1"/>
  </si>
  <si>
    <t>リハビリテーションマネジメント計画書情報加算（Ⅱ）</t>
    <rPh sb="15" eb="17">
      <t>ケイカク</t>
    </rPh>
    <rPh sb="17" eb="18">
      <t>ショ</t>
    </rPh>
    <rPh sb="18" eb="20">
      <t>ジョウホウ</t>
    </rPh>
    <rPh sb="20" eb="22">
      <t>カサン</t>
    </rPh>
    <phoneticPr fontId="1"/>
  </si>
  <si>
    <t>科学的介護推進体制加算（Ⅱ）</t>
    <rPh sb="0" eb="3">
      <t>カガクテキ</t>
    </rPh>
    <rPh sb="3" eb="5">
      <t>カイゴ</t>
    </rPh>
    <rPh sb="5" eb="7">
      <t>スイシン</t>
    </rPh>
    <rPh sb="7" eb="9">
      <t>タイセイ</t>
    </rPh>
    <rPh sb="9" eb="11">
      <t>カサン</t>
    </rPh>
    <phoneticPr fontId="1"/>
  </si>
</sst>
</file>

<file path=xl/styles.xml><?xml version="1.0" encoding="utf-8"?>
<styleSheet xmlns="http://schemas.openxmlformats.org/spreadsheetml/2006/main">
  <numFmts count="1">
    <numFmt numFmtId="176" formatCode="#,##0_ "/>
  </numFmts>
  <fonts count="15">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8"/>
      <color theme="1"/>
      <name val="游ゴシック"/>
      <family val="2"/>
      <charset val="128"/>
      <scheme val="minor"/>
    </font>
    <font>
      <sz val="11"/>
      <color theme="1"/>
      <name val="HGPｺﾞｼｯｸE"/>
      <family val="3"/>
      <charset val="128"/>
    </font>
    <font>
      <sz val="8"/>
      <color theme="1"/>
      <name val="HGPｺﾞｼｯｸE"/>
      <family val="3"/>
      <charset val="128"/>
    </font>
    <font>
      <b/>
      <sz val="14"/>
      <color theme="1"/>
      <name val="HGPｺﾞｼｯｸE"/>
      <family val="3"/>
      <charset val="128"/>
    </font>
    <font>
      <b/>
      <sz val="16"/>
      <color theme="1"/>
      <name val="HGPｺﾞｼｯｸE"/>
      <family val="3"/>
      <charset val="128"/>
    </font>
    <font>
      <u/>
      <sz val="14"/>
      <color theme="1"/>
      <name val="HGPｺﾞｼｯｸE"/>
      <family val="3"/>
      <charset val="128"/>
    </font>
    <font>
      <sz val="12"/>
      <color theme="1"/>
      <name val="HGPｺﾞｼｯｸE"/>
      <family val="3"/>
      <charset val="128"/>
    </font>
    <font>
      <sz val="7"/>
      <color theme="1"/>
      <name val="游ゴシック"/>
      <family val="3"/>
      <charset val="128"/>
      <scheme val="minor"/>
    </font>
  </fonts>
  <fills count="2">
    <fill>
      <patternFill patternType="none"/>
    </fill>
    <fill>
      <patternFill patternType="gray125"/>
    </fill>
  </fills>
  <borders count="14">
    <border>
      <left/>
      <right/>
      <top/>
      <bottom/>
      <diagonal/>
    </border>
    <border>
      <left style="hair">
        <color indexed="64"/>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65">
    <xf numFmtId="0" fontId="0" fillId="0" borderId="0" xfId="0">
      <alignment vertical="center"/>
    </xf>
    <xf numFmtId="176" fontId="0" fillId="0" borderId="0" xfId="0" applyNumberFormat="1">
      <alignment vertical="center"/>
    </xf>
    <xf numFmtId="0" fontId="0" fillId="0" borderId="0" xfId="0" applyAlignment="1">
      <alignment vertical="center" shrinkToFit="1"/>
    </xf>
    <xf numFmtId="0" fontId="0" fillId="0" borderId="0" xfId="0" applyAlignment="1">
      <alignment horizontal="center" vertical="center"/>
    </xf>
    <xf numFmtId="0" fontId="0" fillId="0" borderId="0" xfId="0" applyAlignment="1">
      <alignment horizontal="left" vertical="center"/>
    </xf>
    <xf numFmtId="0" fontId="5" fillId="0" borderId="0" xfId="0" applyFont="1">
      <alignment vertical="center"/>
    </xf>
    <xf numFmtId="176" fontId="5" fillId="0" borderId="0" xfId="0" applyNumberFormat="1" applyFont="1">
      <alignment vertical="center"/>
    </xf>
    <xf numFmtId="0" fontId="5" fillId="0" borderId="0" xfId="0" applyFont="1" applyAlignment="1">
      <alignment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0" fillId="0" borderId="1" xfId="0" applyBorder="1" applyAlignment="1">
      <alignment horizontal="center" vertical="center" shrinkToFit="1"/>
    </xf>
    <xf numFmtId="0" fontId="5" fillId="0" borderId="1" xfId="0" applyFont="1" applyBorder="1" applyAlignment="1">
      <alignment horizontal="center" vertical="center" shrinkToFit="1"/>
    </xf>
    <xf numFmtId="0" fontId="0" fillId="0" borderId="4" xfId="0"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8" fillId="0" borderId="0" xfId="0" applyFont="1">
      <alignment vertical="center"/>
    </xf>
    <xf numFmtId="0" fontId="13" fillId="0" borderId="5" xfId="0" applyFont="1" applyBorder="1">
      <alignment vertical="center"/>
    </xf>
    <xf numFmtId="0" fontId="8" fillId="0" borderId="6" xfId="0" applyFont="1" applyBorder="1">
      <alignment vertical="center"/>
    </xf>
    <xf numFmtId="0" fontId="13"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13" fillId="0" borderId="0" xfId="0" applyFont="1">
      <alignment vertical="center"/>
    </xf>
    <xf numFmtId="0" fontId="8" fillId="0" borderId="9" xfId="0" applyFont="1" applyBorder="1">
      <alignment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0" fillId="0" borderId="0" xfId="0" applyFont="1">
      <alignment vertical="center"/>
    </xf>
    <xf numFmtId="0" fontId="13" fillId="0" borderId="0" xfId="0" applyFont="1" applyAlignment="1">
      <alignment vertical="center" shrinkToFit="1"/>
    </xf>
    <xf numFmtId="3" fontId="13" fillId="0" borderId="0" xfId="0" applyNumberFormat="1" applyFont="1" applyAlignment="1">
      <alignment horizontal="center" vertical="center"/>
    </xf>
    <xf numFmtId="0" fontId="13" fillId="0" borderId="0" xfId="0" applyFont="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shrinkToFit="1"/>
    </xf>
    <xf numFmtId="3" fontId="13" fillId="0" borderId="9" xfId="0" applyNumberFormat="1" applyFont="1" applyBorder="1" applyAlignment="1">
      <alignment horizontal="center" vertical="center"/>
    </xf>
    <xf numFmtId="0" fontId="12" fillId="0" borderId="0" xfId="0" applyFont="1">
      <alignment vertical="center"/>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shrinkToFit="1"/>
    </xf>
    <xf numFmtId="176" fontId="0" fillId="0" borderId="3" xfId="0" applyNumberFormat="1" applyBorder="1" applyAlignment="1">
      <alignment horizontal="center" vertical="center" shrinkToFit="1"/>
    </xf>
    <xf numFmtId="176" fontId="0" fillId="0" borderId="4" xfId="0" applyNumberFormat="1" applyBorder="1" applyAlignment="1">
      <alignment horizontal="center" vertical="center" shrinkToFit="1"/>
    </xf>
    <xf numFmtId="0" fontId="0" fillId="0" borderId="2" xfId="0" applyBorder="1" applyAlignment="1">
      <alignment horizontal="center"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shrinkToFit="1"/>
    </xf>
    <xf numFmtId="176" fontId="5" fillId="0" borderId="3" xfId="0" applyNumberFormat="1" applyFont="1" applyBorder="1" applyAlignment="1">
      <alignment horizontal="center" vertical="center" shrinkToFit="1"/>
    </xf>
    <xf numFmtId="176" fontId="5" fillId="0" borderId="4" xfId="0" applyNumberFormat="1" applyFont="1" applyBorder="1" applyAlignment="1">
      <alignment horizontal="center" vertical="center" shrinkToFit="1"/>
    </xf>
    <xf numFmtId="0" fontId="5" fillId="0" borderId="2" xfId="0" applyFont="1" applyBorder="1" applyAlignment="1">
      <alignment horizontal="center" vertical="center"/>
    </xf>
    <xf numFmtId="0" fontId="7" fillId="0" borderId="1"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58" fontId="0" fillId="0" borderId="0" xfId="0" applyNumberFormat="1" applyAlignment="1">
      <alignment horizontal="right" vertical="center"/>
    </xf>
    <xf numFmtId="0" fontId="0" fillId="0" borderId="0" xfId="0"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58" fontId="5" fillId="0" borderId="0" xfId="0" applyNumberFormat="1" applyFont="1" applyAlignment="1">
      <alignment horizontal="right" vertical="center"/>
    </xf>
    <xf numFmtId="0" fontId="11" fillId="0" borderId="0" xfId="0" applyFont="1" applyAlignment="1">
      <alignment horizontal="center" vertical="center"/>
    </xf>
    <xf numFmtId="0" fontId="8" fillId="0" borderId="13" xfId="0" applyFont="1" applyBorder="1" applyAlignment="1">
      <alignment horizontal="center" vertical="center"/>
    </xf>
    <xf numFmtId="0" fontId="9" fillId="0" borderId="13" xfId="0" applyFont="1" applyBorder="1" applyAlignment="1">
      <alignment horizontal="center" vertical="center" shrinkToFit="1"/>
    </xf>
    <xf numFmtId="0" fontId="13" fillId="0" borderId="13" xfId="0" applyFont="1" applyBorder="1" applyAlignment="1">
      <alignment horizontal="center" vertical="center"/>
    </xf>
    <xf numFmtId="0" fontId="8" fillId="0" borderId="1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F37"/>
  <sheetViews>
    <sheetView view="pageBreakPreview" zoomScaleSheetLayoutView="100" workbookViewId="0">
      <selection activeCell="L1" sqref="L1:AG1048576"/>
    </sheetView>
  </sheetViews>
  <sheetFormatPr defaultRowHeight="18.75"/>
  <cols>
    <col min="1" max="11" width="8.25" customWidth="1"/>
    <col min="12" max="29" width="0" hidden="1" customWidth="1"/>
    <col min="30" max="30" width="9.375" hidden="1" customWidth="1"/>
    <col min="31" max="33" width="0" hidden="1" customWidth="1"/>
  </cols>
  <sheetData>
    <row r="1" spans="1:32" ht="28.5" customHeight="1">
      <c r="A1" s="56" t="s">
        <v>0</v>
      </c>
      <c r="B1" s="57"/>
      <c r="C1" s="57"/>
      <c r="D1" s="57"/>
      <c r="E1" s="57"/>
      <c r="F1" s="57"/>
      <c r="G1" s="57"/>
      <c r="H1" s="57"/>
      <c r="I1" s="57"/>
      <c r="J1" s="57"/>
      <c r="K1" s="57"/>
    </row>
    <row r="3" spans="1:32">
      <c r="A3" s="54">
        <v>45505</v>
      </c>
      <c r="B3" s="55"/>
      <c r="C3" s="55"/>
      <c r="D3" s="55"/>
      <c r="E3" s="55"/>
      <c r="F3" s="55"/>
      <c r="G3" s="55"/>
      <c r="H3" s="55"/>
      <c r="I3" s="55"/>
      <c r="J3" s="55"/>
      <c r="K3" s="55"/>
    </row>
    <row r="4" spans="1:32">
      <c r="A4" s="55" t="s">
        <v>1</v>
      </c>
      <c r="B4" s="55"/>
      <c r="C4" s="55"/>
      <c r="D4" s="55"/>
      <c r="E4" s="55"/>
      <c r="F4" s="55"/>
      <c r="G4" s="55"/>
      <c r="H4" s="55"/>
      <c r="I4" s="55"/>
      <c r="J4" s="55"/>
      <c r="K4" s="55"/>
    </row>
    <row r="5" spans="1:32">
      <c r="A5" t="s">
        <v>2</v>
      </c>
    </row>
    <row r="6" spans="1:32" ht="22.5" customHeight="1">
      <c r="A6" s="41"/>
      <c r="B6" s="51" t="s">
        <v>8</v>
      </c>
      <c r="C6" s="52" t="s">
        <v>9</v>
      </c>
      <c r="D6" s="14" t="s">
        <v>10</v>
      </c>
      <c r="E6" s="12" t="s">
        <v>11</v>
      </c>
      <c r="F6" s="12" t="s">
        <v>12</v>
      </c>
      <c r="G6" s="12" t="s">
        <v>13</v>
      </c>
      <c r="H6" s="12" t="s">
        <v>14</v>
      </c>
      <c r="I6" s="53" t="s">
        <v>109</v>
      </c>
      <c r="J6" s="12" t="s">
        <v>16</v>
      </c>
      <c r="K6" s="12" t="s">
        <v>17</v>
      </c>
      <c r="M6" t="s">
        <v>18</v>
      </c>
      <c r="N6" t="s">
        <v>28</v>
      </c>
      <c r="O6" t="s">
        <v>19</v>
      </c>
      <c r="P6" t="s">
        <v>20</v>
      </c>
      <c r="Q6" t="s">
        <v>21</v>
      </c>
      <c r="R6" t="s">
        <v>22</v>
      </c>
      <c r="S6" t="s">
        <v>23</v>
      </c>
      <c r="T6" t="s">
        <v>110</v>
      </c>
      <c r="U6" t="s">
        <v>23</v>
      </c>
      <c r="W6" t="s">
        <v>112</v>
      </c>
      <c r="X6" t="s">
        <v>111</v>
      </c>
      <c r="Y6" t="s">
        <v>24</v>
      </c>
      <c r="Z6" t="s">
        <v>25</v>
      </c>
      <c r="AA6" t="s">
        <v>26</v>
      </c>
      <c r="AB6" t="s">
        <v>30</v>
      </c>
      <c r="AC6" t="s">
        <v>31</v>
      </c>
      <c r="AD6" t="s">
        <v>27</v>
      </c>
      <c r="AE6" t="s">
        <v>29</v>
      </c>
      <c r="AF6" t="s">
        <v>32</v>
      </c>
    </row>
    <row r="7" spans="1:32" ht="22.5" customHeight="1">
      <c r="A7" s="12" t="s">
        <v>3</v>
      </c>
      <c r="B7" s="42">
        <f>M7*10.45</f>
        <v>7492.65</v>
      </c>
      <c r="C7" s="43">
        <f>B7*31</f>
        <v>232272.15</v>
      </c>
      <c r="D7" s="44">
        <f>C7*0.1+1</f>
        <v>23228.215</v>
      </c>
      <c r="E7" s="42">
        <f>O7*31</f>
        <v>53568</v>
      </c>
      <c r="F7" s="42">
        <f>P7*31</f>
        <v>102300</v>
      </c>
      <c r="G7" s="42">
        <f>Q7*31</f>
        <v>68200</v>
      </c>
      <c r="H7" s="42">
        <f>AD7*10.45*0.1</f>
        <v>1601.9849999999999</v>
      </c>
      <c r="I7" s="42">
        <f>AE7*0.075*10.45*0.1</f>
        <v>1862.1899999999998</v>
      </c>
      <c r="J7" s="42">
        <v>7750</v>
      </c>
      <c r="K7" s="42">
        <f>SUM(D7:J7)</f>
        <v>258510.38999999998</v>
      </c>
      <c r="M7">
        <v>717</v>
      </c>
      <c r="N7" s="1">
        <f>M7*31</f>
        <v>22227</v>
      </c>
      <c r="O7">
        <v>1728</v>
      </c>
      <c r="P7">
        <v>3300</v>
      </c>
      <c r="Q7">
        <v>2200</v>
      </c>
      <c r="R7">
        <v>18</v>
      </c>
      <c r="S7">
        <f>R7*31</f>
        <v>558</v>
      </c>
      <c r="T7">
        <v>24</v>
      </c>
      <c r="U7">
        <f>T7*31</f>
        <v>744</v>
      </c>
      <c r="V7">
        <f>S7+U7</f>
        <v>1302</v>
      </c>
      <c r="W7">
        <v>3</v>
      </c>
      <c r="X7">
        <v>10</v>
      </c>
      <c r="Y7">
        <v>60</v>
      </c>
      <c r="Z7">
        <v>15</v>
      </c>
      <c r="AA7">
        <v>10</v>
      </c>
      <c r="AB7">
        <v>100</v>
      </c>
      <c r="AC7">
        <v>33</v>
      </c>
      <c r="AD7">
        <f>SUM(V7:AC7)</f>
        <v>1533</v>
      </c>
      <c r="AE7" s="1">
        <f>N7+AD7</f>
        <v>23760</v>
      </c>
      <c r="AF7" s="1">
        <v>255597</v>
      </c>
    </row>
    <row r="8" spans="1:32" ht="22.5" customHeight="1">
      <c r="A8" s="12" t="s">
        <v>4</v>
      </c>
      <c r="B8" s="42">
        <f t="shared" ref="B8:B11" si="0">M8*10.45</f>
        <v>7973.3499999999995</v>
      </c>
      <c r="C8" s="43">
        <f t="shared" ref="C8:C11" si="1">B8*31</f>
        <v>247173.84999999998</v>
      </c>
      <c r="D8" s="44">
        <f t="shared" ref="D8:D11" si="2">C8*0.1+1</f>
        <v>24718.384999999998</v>
      </c>
      <c r="E8" s="42">
        <f t="shared" ref="E8:E11" si="3">O8*31</f>
        <v>53568</v>
      </c>
      <c r="F8" s="42">
        <f t="shared" ref="F8:F11" si="4">P8*31</f>
        <v>102300</v>
      </c>
      <c r="G8" s="42">
        <f t="shared" ref="G8:G11" si="5">Q8*31</f>
        <v>68200</v>
      </c>
      <c r="H8" s="42">
        <f t="shared" ref="H8:H11" si="6">AD8*10.45*0.1</f>
        <v>1601.9849999999999</v>
      </c>
      <c r="I8" s="42">
        <f t="shared" ref="I8:I11" si="7">AE8*0.075*10.45*0.1</f>
        <v>1973.9527499999997</v>
      </c>
      <c r="J8" s="42">
        <v>7750</v>
      </c>
      <c r="K8" s="42">
        <f>SUM(D8:J8)</f>
        <v>260112.32274999999</v>
      </c>
      <c r="M8">
        <v>763</v>
      </c>
      <c r="N8" s="1">
        <f t="shared" ref="N8:N10" si="8">M8*31</f>
        <v>23653</v>
      </c>
      <c r="O8">
        <v>1728</v>
      </c>
      <c r="P8">
        <v>3300</v>
      </c>
      <c r="Q8">
        <v>2200</v>
      </c>
      <c r="R8">
        <v>18</v>
      </c>
      <c r="S8">
        <f t="shared" ref="S8:S11" si="9">R8*31</f>
        <v>558</v>
      </c>
      <c r="T8">
        <v>24</v>
      </c>
      <c r="U8">
        <f t="shared" ref="U8:U11" si="10">T8*31</f>
        <v>744</v>
      </c>
      <c r="V8">
        <f t="shared" ref="V8:V11" si="11">S8+U8</f>
        <v>1302</v>
      </c>
      <c r="W8">
        <v>3</v>
      </c>
      <c r="X8">
        <v>10</v>
      </c>
      <c r="Y8">
        <v>60</v>
      </c>
      <c r="Z8">
        <v>15</v>
      </c>
      <c r="AA8">
        <v>10</v>
      </c>
      <c r="AB8">
        <v>100</v>
      </c>
      <c r="AC8">
        <v>33</v>
      </c>
      <c r="AD8">
        <f t="shared" ref="AD8:AD11" si="12">SUM(V8:AC8)</f>
        <v>1533</v>
      </c>
      <c r="AE8" s="1">
        <f>N8+AD8</f>
        <v>25186</v>
      </c>
      <c r="AF8" s="1">
        <v>257145</v>
      </c>
    </row>
    <row r="9" spans="1:32" ht="22.5" customHeight="1">
      <c r="A9" s="12" t="s">
        <v>5</v>
      </c>
      <c r="B9" s="42">
        <f t="shared" si="0"/>
        <v>8652.5999999999985</v>
      </c>
      <c r="C9" s="43">
        <f t="shared" si="1"/>
        <v>268230.59999999998</v>
      </c>
      <c r="D9" s="44">
        <f>C9*0.1</f>
        <v>26823.059999999998</v>
      </c>
      <c r="E9" s="42">
        <f t="shared" si="3"/>
        <v>53568</v>
      </c>
      <c r="F9" s="42">
        <f t="shared" si="4"/>
        <v>102300</v>
      </c>
      <c r="G9" s="42">
        <f t="shared" si="5"/>
        <v>68200</v>
      </c>
      <c r="H9" s="42">
        <f t="shared" si="6"/>
        <v>1601.9849999999999</v>
      </c>
      <c r="I9" s="42">
        <f t="shared" si="7"/>
        <v>2131.8783749999998</v>
      </c>
      <c r="J9" s="42">
        <v>7750</v>
      </c>
      <c r="K9" s="42">
        <f>SUM(D9:J9)</f>
        <v>262374.92337500001</v>
      </c>
      <c r="M9">
        <v>828</v>
      </c>
      <c r="N9" s="1">
        <f t="shared" si="8"/>
        <v>25668</v>
      </c>
      <c r="O9">
        <v>1728</v>
      </c>
      <c r="P9">
        <v>3300</v>
      </c>
      <c r="Q9">
        <v>2200</v>
      </c>
      <c r="R9">
        <v>18</v>
      </c>
      <c r="S9">
        <f t="shared" si="9"/>
        <v>558</v>
      </c>
      <c r="T9">
        <v>24</v>
      </c>
      <c r="U9">
        <f t="shared" si="10"/>
        <v>744</v>
      </c>
      <c r="V9">
        <f t="shared" si="11"/>
        <v>1302</v>
      </c>
      <c r="W9">
        <v>3</v>
      </c>
      <c r="X9">
        <v>10</v>
      </c>
      <c r="Y9">
        <v>60</v>
      </c>
      <c r="Z9">
        <v>15</v>
      </c>
      <c r="AA9">
        <v>10</v>
      </c>
      <c r="AB9">
        <v>100</v>
      </c>
      <c r="AC9">
        <v>33</v>
      </c>
      <c r="AD9">
        <f t="shared" si="12"/>
        <v>1533</v>
      </c>
      <c r="AE9" s="1">
        <f>N9+AD9</f>
        <v>27201</v>
      </c>
      <c r="AF9" s="1">
        <v>259271</v>
      </c>
    </row>
    <row r="10" spans="1:32" ht="22.5" customHeight="1">
      <c r="A10" s="12" t="s">
        <v>6</v>
      </c>
      <c r="B10" s="42">
        <f t="shared" si="0"/>
        <v>9227.3499999999985</v>
      </c>
      <c r="C10" s="43">
        <f t="shared" si="1"/>
        <v>286047.84999999998</v>
      </c>
      <c r="D10" s="44">
        <f>C10*0.1</f>
        <v>28604.785</v>
      </c>
      <c r="E10" s="42">
        <f t="shared" si="3"/>
        <v>53568</v>
      </c>
      <c r="F10" s="42">
        <f t="shared" si="4"/>
        <v>102300</v>
      </c>
      <c r="G10" s="42">
        <f t="shared" si="5"/>
        <v>68200</v>
      </c>
      <c r="H10" s="42">
        <f t="shared" si="6"/>
        <v>1601.9849999999999</v>
      </c>
      <c r="I10" s="42">
        <f t="shared" si="7"/>
        <v>2265.5077499999998</v>
      </c>
      <c r="J10" s="42">
        <v>7750</v>
      </c>
      <c r="K10" s="42">
        <f>SUM(D10:J10)</f>
        <v>264290.27775000001</v>
      </c>
      <c r="M10">
        <v>883</v>
      </c>
      <c r="N10" s="1">
        <f t="shared" si="8"/>
        <v>27373</v>
      </c>
      <c r="O10">
        <v>1728</v>
      </c>
      <c r="P10">
        <v>3300</v>
      </c>
      <c r="Q10">
        <v>2200</v>
      </c>
      <c r="R10">
        <v>18</v>
      </c>
      <c r="S10">
        <f t="shared" si="9"/>
        <v>558</v>
      </c>
      <c r="T10">
        <v>24</v>
      </c>
      <c r="U10">
        <f t="shared" si="10"/>
        <v>744</v>
      </c>
      <c r="V10">
        <f t="shared" si="11"/>
        <v>1302</v>
      </c>
      <c r="W10">
        <v>3</v>
      </c>
      <c r="X10">
        <v>10</v>
      </c>
      <c r="Y10">
        <v>60</v>
      </c>
      <c r="Z10">
        <v>15</v>
      </c>
      <c r="AA10">
        <v>10</v>
      </c>
      <c r="AB10">
        <v>100</v>
      </c>
      <c r="AC10">
        <v>33</v>
      </c>
      <c r="AD10">
        <f t="shared" si="12"/>
        <v>1533</v>
      </c>
      <c r="AE10" s="1">
        <f>N10+AD10</f>
        <v>28906</v>
      </c>
      <c r="AF10" s="1">
        <v>261091</v>
      </c>
    </row>
    <row r="11" spans="1:32" ht="22.5" customHeight="1">
      <c r="A11" s="12" t="s">
        <v>7</v>
      </c>
      <c r="B11" s="42">
        <f t="shared" si="0"/>
        <v>9739.4</v>
      </c>
      <c r="C11" s="43">
        <f t="shared" si="1"/>
        <v>301921.39999999997</v>
      </c>
      <c r="D11" s="44">
        <f t="shared" si="2"/>
        <v>30193.14</v>
      </c>
      <c r="E11" s="42">
        <f t="shared" si="3"/>
        <v>53568</v>
      </c>
      <c r="F11" s="42">
        <f t="shared" si="4"/>
        <v>102300</v>
      </c>
      <c r="G11" s="42">
        <f t="shared" si="5"/>
        <v>68200</v>
      </c>
      <c r="H11" s="42">
        <f t="shared" si="6"/>
        <v>1601.9849999999999</v>
      </c>
      <c r="I11" s="42">
        <f t="shared" si="7"/>
        <v>2384.5593750000003</v>
      </c>
      <c r="J11" s="42">
        <v>7750</v>
      </c>
      <c r="K11" s="42">
        <f>SUM(D11:J11)</f>
        <v>265997.68437500001</v>
      </c>
      <c r="M11">
        <v>932</v>
      </c>
      <c r="N11" s="1">
        <f>M11*31</f>
        <v>28892</v>
      </c>
      <c r="O11">
        <v>1728</v>
      </c>
      <c r="P11">
        <v>3300</v>
      </c>
      <c r="Q11">
        <v>2200</v>
      </c>
      <c r="R11">
        <v>18</v>
      </c>
      <c r="S11">
        <f t="shared" si="9"/>
        <v>558</v>
      </c>
      <c r="T11">
        <v>24</v>
      </c>
      <c r="U11">
        <f t="shared" si="10"/>
        <v>744</v>
      </c>
      <c r="V11">
        <f t="shared" si="11"/>
        <v>1302</v>
      </c>
      <c r="W11">
        <v>3</v>
      </c>
      <c r="X11">
        <v>10</v>
      </c>
      <c r="Y11">
        <v>60</v>
      </c>
      <c r="Z11">
        <v>15</v>
      </c>
      <c r="AA11">
        <v>10</v>
      </c>
      <c r="AB11">
        <v>100</v>
      </c>
      <c r="AC11">
        <v>33</v>
      </c>
      <c r="AD11">
        <f t="shared" si="12"/>
        <v>1533</v>
      </c>
      <c r="AE11" s="1">
        <f>N11+AD11</f>
        <v>30425</v>
      </c>
      <c r="AF11" s="1">
        <v>262843</v>
      </c>
    </row>
    <row r="12" spans="1:32">
      <c r="E12" s="2" t="s">
        <v>129</v>
      </c>
    </row>
    <row r="15" spans="1:32">
      <c r="A15" t="s">
        <v>108</v>
      </c>
    </row>
    <row r="16" spans="1:32" ht="22.5" customHeight="1">
      <c r="A16" s="12"/>
      <c r="B16" s="51" t="s">
        <v>8</v>
      </c>
      <c r="C16" s="52" t="s">
        <v>9</v>
      </c>
      <c r="D16" s="14" t="s">
        <v>10</v>
      </c>
      <c r="E16" s="12" t="s">
        <v>11</v>
      </c>
      <c r="F16" s="12" t="s">
        <v>12</v>
      </c>
      <c r="G16" s="12" t="s">
        <v>13</v>
      </c>
      <c r="H16" s="12" t="s">
        <v>14</v>
      </c>
      <c r="I16" s="53" t="s">
        <v>101</v>
      </c>
      <c r="J16" s="12" t="s">
        <v>16</v>
      </c>
      <c r="K16" s="12" t="s">
        <v>17</v>
      </c>
      <c r="M16" t="s">
        <v>18</v>
      </c>
      <c r="N16" t="s">
        <v>28</v>
      </c>
      <c r="O16" t="s">
        <v>11</v>
      </c>
      <c r="P16" t="s">
        <v>12</v>
      </c>
      <c r="Q16" t="s">
        <v>21</v>
      </c>
      <c r="R16" t="s">
        <v>22</v>
      </c>
      <c r="S16" t="s">
        <v>23</v>
      </c>
      <c r="T16" t="s">
        <v>110</v>
      </c>
      <c r="U16" t="s">
        <v>23</v>
      </c>
      <c r="W16" t="s">
        <v>112</v>
      </c>
      <c r="X16" t="s">
        <v>111</v>
      </c>
      <c r="Y16" t="s">
        <v>24</v>
      </c>
      <c r="Z16" t="s">
        <v>25</v>
      </c>
      <c r="AA16" t="s">
        <v>26</v>
      </c>
      <c r="AB16" t="s">
        <v>30</v>
      </c>
      <c r="AC16" t="s">
        <v>31</v>
      </c>
      <c r="AD16" t="s">
        <v>27</v>
      </c>
      <c r="AE16" t="s">
        <v>29</v>
      </c>
      <c r="AF16" t="s">
        <v>32</v>
      </c>
    </row>
    <row r="17" spans="1:32" ht="22.5" customHeight="1">
      <c r="A17" s="12" t="s">
        <v>3</v>
      </c>
      <c r="B17" s="42">
        <f>M17*10.45</f>
        <v>8286.8499999999985</v>
      </c>
      <c r="C17" s="43">
        <f>B17*31</f>
        <v>256892.34999999995</v>
      </c>
      <c r="D17" s="44">
        <f>C17*0.1+1</f>
        <v>25690.234999999997</v>
      </c>
      <c r="E17" s="42">
        <f>O17*31</f>
        <v>13547</v>
      </c>
      <c r="F17" s="45"/>
      <c r="G17" s="42">
        <f>Q17*31</f>
        <v>68200</v>
      </c>
      <c r="H17" s="42">
        <f>AD17*10.45*0.1</f>
        <v>1601.9849999999999</v>
      </c>
      <c r="I17" s="42">
        <f>AE17*0.075*10.45*0.1</f>
        <v>2046.8414999999998</v>
      </c>
      <c r="J17" s="42">
        <v>7750</v>
      </c>
      <c r="K17" s="42">
        <f>SUM(D17:J17)</f>
        <v>118836.0615</v>
      </c>
      <c r="M17">
        <v>793</v>
      </c>
      <c r="N17" s="1">
        <f>M17*31</f>
        <v>24583</v>
      </c>
      <c r="O17">
        <v>437</v>
      </c>
      <c r="Q17">
        <v>2200</v>
      </c>
      <c r="R17">
        <v>18</v>
      </c>
      <c r="S17">
        <f>R17*31</f>
        <v>558</v>
      </c>
      <c r="T17">
        <v>24</v>
      </c>
      <c r="U17">
        <f>T17*31</f>
        <v>744</v>
      </c>
      <c r="V17">
        <f>S17+U17</f>
        <v>1302</v>
      </c>
      <c r="W17">
        <v>3</v>
      </c>
      <c r="X17">
        <v>10</v>
      </c>
      <c r="Y17">
        <v>60</v>
      </c>
      <c r="Z17">
        <v>15</v>
      </c>
      <c r="AA17">
        <v>10</v>
      </c>
      <c r="AB17">
        <v>100</v>
      </c>
      <c r="AC17">
        <v>33</v>
      </c>
      <c r="AD17">
        <f>SUM(V17:AC17)</f>
        <v>1533</v>
      </c>
      <c r="AE17" s="1">
        <f>N17+AD17</f>
        <v>26116</v>
      </c>
      <c r="AF17" s="1">
        <v>115819</v>
      </c>
    </row>
    <row r="18" spans="1:32" ht="22.5" customHeight="1">
      <c r="A18" s="12" t="s">
        <v>4</v>
      </c>
      <c r="B18" s="42">
        <f t="shared" ref="B18:B21" si="13">M18*10.45</f>
        <v>8809.3499999999985</v>
      </c>
      <c r="C18" s="43">
        <f t="shared" ref="C18:C21" si="14">B18*31</f>
        <v>273089.84999999998</v>
      </c>
      <c r="D18" s="44">
        <f t="shared" ref="D18" si="15">C18*0.1+1</f>
        <v>27309.985000000001</v>
      </c>
      <c r="E18" s="42">
        <f t="shared" ref="E18:E21" si="16">O18*31</f>
        <v>13547</v>
      </c>
      <c r="F18" s="45"/>
      <c r="G18" s="42">
        <f t="shared" ref="G18:G21" si="17">Q18*31</f>
        <v>68200</v>
      </c>
      <c r="H18" s="42">
        <f t="shared" ref="H18:H21" si="18">AD18*10.45*0.1</f>
        <v>1601.9849999999999</v>
      </c>
      <c r="I18" s="42">
        <f t="shared" ref="I18:I21" si="19">AE18*0.075*10.45*0.1</f>
        <v>2168.3227499999998</v>
      </c>
      <c r="J18" s="42">
        <v>7750</v>
      </c>
      <c r="K18" s="42">
        <f>SUM(D18:J18)</f>
        <v>120577.29275000001</v>
      </c>
      <c r="M18">
        <v>843</v>
      </c>
      <c r="N18" s="1">
        <f t="shared" ref="N18:N20" si="20">M18*31</f>
        <v>26133</v>
      </c>
      <c r="O18">
        <v>437</v>
      </c>
      <c r="Q18">
        <v>2200</v>
      </c>
      <c r="R18">
        <v>18</v>
      </c>
      <c r="S18">
        <f t="shared" ref="S18:S21" si="21">R18*31</f>
        <v>558</v>
      </c>
      <c r="T18">
        <v>24</v>
      </c>
      <c r="U18">
        <f t="shared" ref="U18:U21" si="22">T18*31</f>
        <v>744</v>
      </c>
      <c r="V18">
        <f t="shared" ref="V18:V21" si="23">S18+U18</f>
        <v>1302</v>
      </c>
      <c r="W18">
        <v>3</v>
      </c>
      <c r="X18">
        <v>10</v>
      </c>
      <c r="Y18">
        <v>60</v>
      </c>
      <c r="Z18">
        <v>15</v>
      </c>
      <c r="AA18">
        <v>10</v>
      </c>
      <c r="AB18">
        <v>100</v>
      </c>
      <c r="AC18">
        <v>33</v>
      </c>
      <c r="AD18">
        <f t="shared" ref="AD18:AD21" si="24">SUM(V18:AC18)</f>
        <v>1533</v>
      </c>
      <c r="AE18" s="1">
        <f>N18+AD18</f>
        <v>27666</v>
      </c>
      <c r="AF18" s="1">
        <v>117466</v>
      </c>
    </row>
    <row r="19" spans="1:32" ht="22.5" customHeight="1">
      <c r="A19" s="12" t="s">
        <v>5</v>
      </c>
      <c r="B19" s="42">
        <f t="shared" si="13"/>
        <v>9488.5999999999985</v>
      </c>
      <c r="C19" s="43">
        <f t="shared" si="14"/>
        <v>294146.59999999998</v>
      </c>
      <c r="D19" s="44">
        <f>C19*0.1</f>
        <v>29414.66</v>
      </c>
      <c r="E19" s="42">
        <f t="shared" si="16"/>
        <v>13547</v>
      </c>
      <c r="F19" s="45"/>
      <c r="G19" s="42">
        <f t="shared" si="17"/>
        <v>68200</v>
      </c>
      <c r="H19" s="42">
        <f t="shared" si="18"/>
        <v>1601.9849999999999</v>
      </c>
      <c r="I19" s="42">
        <f t="shared" si="19"/>
        <v>2326.2483749999997</v>
      </c>
      <c r="J19" s="42">
        <v>7750</v>
      </c>
      <c r="K19" s="42">
        <f>SUM(D19:J19)</f>
        <v>122839.893375</v>
      </c>
      <c r="M19">
        <v>908</v>
      </c>
      <c r="N19" s="1">
        <f t="shared" si="20"/>
        <v>28148</v>
      </c>
      <c r="O19">
        <v>437</v>
      </c>
      <c r="Q19">
        <v>2200</v>
      </c>
      <c r="R19">
        <v>18</v>
      </c>
      <c r="S19">
        <f t="shared" si="21"/>
        <v>558</v>
      </c>
      <c r="T19">
        <v>24</v>
      </c>
      <c r="U19">
        <f t="shared" si="22"/>
        <v>744</v>
      </c>
      <c r="V19">
        <f t="shared" si="23"/>
        <v>1302</v>
      </c>
      <c r="W19">
        <v>3</v>
      </c>
      <c r="X19">
        <v>10</v>
      </c>
      <c r="Y19">
        <v>60</v>
      </c>
      <c r="Z19">
        <v>15</v>
      </c>
      <c r="AA19">
        <v>10</v>
      </c>
      <c r="AB19">
        <v>100</v>
      </c>
      <c r="AC19">
        <v>33</v>
      </c>
      <c r="AD19">
        <f t="shared" si="24"/>
        <v>1533</v>
      </c>
      <c r="AE19" s="1">
        <f>N19+AD19</f>
        <v>29681</v>
      </c>
      <c r="AF19" s="1">
        <v>119594</v>
      </c>
    </row>
    <row r="20" spans="1:32" ht="22.5" customHeight="1">
      <c r="A20" s="12" t="s">
        <v>6</v>
      </c>
      <c r="B20" s="42">
        <f t="shared" si="13"/>
        <v>10042.449999999999</v>
      </c>
      <c r="C20" s="43">
        <f t="shared" si="14"/>
        <v>311315.94999999995</v>
      </c>
      <c r="D20" s="44">
        <f>C20*0.1</f>
        <v>31131.594999999998</v>
      </c>
      <c r="E20" s="42">
        <f t="shared" si="16"/>
        <v>13547</v>
      </c>
      <c r="F20" s="45"/>
      <c r="G20" s="42">
        <f t="shared" si="17"/>
        <v>68200</v>
      </c>
      <c r="H20" s="42">
        <f t="shared" si="18"/>
        <v>1601.9849999999999</v>
      </c>
      <c r="I20" s="42">
        <f t="shared" si="19"/>
        <v>2455.0184999999997</v>
      </c>
      <c r="J20" s="42">
        <v>7750</v>
      </c>
      <c r="K20" s="42">
        <f>SUM(D20:J20)</f>
        <v>124685.59850000001</v>
      </c>
      <c r="M20">
        <v>961</v>
      </c>
      <c r="N20" s="1">
        <f t="shared" si="20"/>
        <v>29791</v>
      </c>
      <c r="O20">
        <v>437</v>
      </c>
      <c r="Q20">
        <v>2200</v>
      </c>
      <c r="R20">
        <v>18</v>
      </c>
      <c r="S20">
        <f t="shared" si="21"/>
        <v>558</v>
      </c>
      <c r="T20">
        <v>24</v>
      </c>
      <c r="U20">
        <f t="shared" si="22"/>
        <v>744</v>
      </c>
      <c r="V20">
        <f t="shared" si="23"/>
        <v>1302</v>
      </c>
      <c r="W20">
        <v>3</v>
      </c>
      <c r="X20">
        <v>10</v>
      </c>
      <c r="Y20">
        <v>60</v>
      </c>
      <c r="Z20">
        <v>15</v>
      </c>
      <c r="AA20">
        <v>10</v>
      </c>
      <c r="AB20">
        <v>100</v>
      </c>
      <c r="AC20">
        <v>33</v>
      </c>
      <c r="AD20">
        <f t="shared" si="24"/>
        <v>1533</v>
      </c>
      <c r="AE20" s="1">
        <f>N20+AD20</f>
        <v>31324</v>
      </c>
      <c r="AF20" s="1">
        <v>121347</v>
      </c>
    </row>
    <row r="21" spans="1:32" ht="22.5" customHeight="1">
      <c r="A21" s="12" t="s">
        <v>7</v>
      </c>
      <c r="B21" s="42">
        <f t="shared" si="13"/>
        <v>10575.4</v>
      </c>
      <c r="C21" s="43">
        <f t="shared" si="14"/>
        <v>327837.39999999997</v>
      </c>
      <c r="D21" s="44">
        <f>C21*0.1</f>
        <v>32783.74</v>
      </c>
      <c r="E21" s="42">
        <f t="shared" si="16"/>
        <v>13547</v>
      </c>
      <c r="F21" s="45"/>
      <c r="G21" s="42">
        <f t="shared" si="17"/>
        <v>68200</v>
      </c>
      <c r="H21" s="42">
        <f t="shared" si="18"/>
        <v>1601.9849999999999</v>
      </c>
      <c r="I21" s="42">
        <f t="shared" si="19"/>
        <v>2578.9293749999997</v>
      </c>
      <c r="J21" s="42">
        <v>7750</v>
      </c>
      <c r="K21" s="42">
        <f>SUM(D21:J21)</f>
        <v>126461.65437499998</v>
      </c>
      <c r="M21">
        <v>1012</v>
      </c>
      <c r="N21" s="1">
        <f>M21*31</f>
        <v>31372</v>
      </c>
      <c r="O21">
        <v>437</v>
      </c>
      <c r="Q21">
        <v>2200</v>
      </c>
      <c r="R21">
        <v>18</v>
      </c>
      <c r="S21">
        <f t="shared" si="21"/>
        <v>558</v>
      </c>
      <c r="T21">
        <v>24</v>
      </c>
      <c r="U21">
        <f t="shared" si="22"/>
        <v>744</v>
      </c>
      <c r="V21">
        <f t="shared" si="23"/>
        <v>1302</v>
      </c>
      <c r="W21">
        <v>3</v>
      </c>
      <c r="X21">
        <v>10</v>
      </c>
      <c r="Y21">
        <v>60</v>
      </c>
      <c r="Z21">
        <v>15</v>
      </c>
      <c r="AA21">
        <v>10</v>
      </c>
      <c r="AB21">
        <v>100</v>
      </c>
      <c r="AC21">
        <v>33</v>
      </c>
      <c r="AD21">
        <f t="shared" si="24"/>
        <v>1533</v>
      </c>
      <c r="AE21" s="1">
        <f>N21+AD21</f>
        <v>32905</v>
      </c>
      <c r="AF21" s="1">
        <v>123200</v>
      </c>
    </row>
    <row r="22" spans="1:32">
      <c r="E22" s="2" t="s">
        <v>130</v>
      </c>
    </row>
    <row r="24" spans="1:32">
      <c r="A24" s="3" t="s">
        <v>34</v>
      </c>
      <c r="B24" t="s">
        <v>33</v>
      </c>
    </row>
    <row r="25" spans="1:32">
      <c r="A25" s="3" t="s">
        <v>34</v>
      </c>
      <c r="B25" t="s">
        <v>102</v>
      </c>
    </row>
    <row r="26" spans="1:32">
      <c r="A26" s="3"/>
      <c r="B26" t="s">
        <v>104</v>
      </c>
    </row>
    <row r="27" spans="1:32">
      <c r="A27" s="3"/>
      <c r="B27" t="s">
        <v>113</v>
      </c>
    </row>
    <row r="28" spans="1:32">
      <c r="A28" s="3"/>
      <c r="B28" t="s">
        <v>150</v>
      </c>
    </row>
    <row r="29" spans="1:32">
      <c r="A29" s="3" t="s">
        <v>34</v>
      </c>
      <c r="B29" t="s">
        <v>35</v>
      </c>
    </row>
    <row r="30" spans="1:32">
      <c r="A30" s="3" t="s">
        <v>34</v>
      </c>
      <c r="B30" t="s">
        <v>36</v>
      </c>
    </row>
    <row r="31" spans="1:32">
      <c r="A31" s="3" t="s">
        <v>34</v>
      </c>
      <c r="B31" t="s">
        <v>37</v>
      </c>
    </row>
    <row r="32" spans="1:32">
      <c r="A32" s="3" t="s">
        <v>34</v>
      </c>
      <c r="B32" t="s">
        <v>38</v>
      </c>
    </row>
    <row r="33" spans="1:2">
      <c r="A33" s="3" t="s">
        <v>34</v>
      </c>
      <c r="B33" t="s">
        <v>39</v>
      </c>
    </row>
    <row r="34" spans="1:2">
      <c r="A34" s="3" t="s">
        <v>34</v>
      </c>
      <c r="B34" t="s">
        <v>40</v>
      </c>
    </row>
    <row r="35" spans="1:2">
      <c r="B35" t="s">
        <v>41</v>
      </c>
    </row>
    <row r="36" spans="1:2">
      <c r="A36" s="3" t="s">
        <v>34</v>
      </c>
      <c r="B36" s="4" t="s">
        <v>42</v>
      </c>
    </row>
    <row r="37" spans="1:2">
      <c r="B37" t="s">
        <v>43</v>
      </c>
    </row>
  </sheetData>
  <mergeCells count="3">
    <mergeCell ref="A3:K3"/>
    <mergeCell ref="A4:K4"/>
    <mergeCell ref="A1:K1"/>
  </mergeCells>
  <phoneticPr fontId="1"/>
  <printOptions horizontalCentered="1"/>
  <pageMargins left="0.31496062992125984" right="0.11811023622047245"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AG37"/>
  <sheetViews>
    <sheetView view="pageBreakPreview" zoomScaleSheetLayoutView="100" workbookViewId="0">
      <selection activeCell="L1" sqref="L1:AG1048576"/>
    </sheetView>
  </sheetViews>
  <sheetFormatPr defaultRowHeight="18.75"/>
  <cols>
    <col min="1" max="11" width="8.25" customWidth="1"/>
    <col min="12" max="33" width="0" hidden="1" customWidth="1"/>
  </cols>
  <sheetData>
    <row r="1" spans="1:33" ht="28.5" customHeight="1">
      <c r="A1" s="56" t="s">
        <v>44</v>
      </c>
      <c r="B1" s="57"/>
      <c r="C1" s="57"/>
      <c r="D1" s="57"/>
      <c r="E1" s="57"/>
      <c r="F1" s="57"/>
      <c r="G1" s="57"/>
      <c r="H1" s="57"/>
      <c r="I1" s="57"/>
      <c r="J1" s="57"/>
      <c r="K1" s="57"/>
    </row>
    <row r="3" spans="1:33">
      <c r="A3" s="54">
        <v>45505</v>
      </c>
      <c r="B3" s="55"/>
      <c r="C3" s="55"/>
      <c r="D3" s="55"/>
      <c r="E3" s="55"/>
      <c r="F3" s="55"/>
      <c r="G3" s="55"/>
      <c r="H3" s="55"/>
      <c r="I3" s="55"/>
      <c r="J3" s="55"/>
      <c r="K3" s="55"/>
    </row>
    <row r="4" spans="1:33">
      <c r="A4" s="55" t="s">
        <v>1</v>
      </c>
      <c r="B4" s="55"/>
      <c r="C4" s="55"/>
      <c r="D4" s="55"/>
      <c r="E4" s="55"/>
      <c r="F4" s="55"/>
      <c r="G4" s="55"/>
      <c r="H4" s="55"/>
      <c r="I4" s="55"/>
      <c r="J4" s="55"/>
      <c r="K4" s="55"/>
    </row>
    <row r="5" spans="1:33">
      <c r="A5" t="s">
        <v>2</v>
      </c>
    </row>
    <row r="6" spans="1:33" ht="22.5" customHeight="1">
      <c r="A6" s="41"/>
      <c r="B6" s="51" t="s">
        <v>8</v>
      </c>
      <c r="C6" s="52" t="s">
        <v>9</v>
      </c>
      <c r="D6" s="14" t="s">
        <v>45</v>
      </c>
      <c r="E6" s="12" t="s">
        <v>11</v>
      </c>
      <c r="F6" s="12" t="s">
        <v>12</v>
      </c>
      <c r="G6" s="12" t="s">
        <v>13</v>
      </c>
      <c r="H6" s="12" t="s">
        <v>14</v>
      </c>
      <c r="I6" s="53" t="s">
        <v>109</v>
      </c>
      <c r="J6" s="12" t="s">
        <v>16</v>
      </c>
      <c r="K6" s="12" t="s">
        <v>17</v>
      </c>
      <c r="M6" t="s">
        <v>18</v>
      </c>
      <c r="N6" t="s">
        <v>28</v>
      </c>
      <c r="O6" t="s">
        <v>11</v>
      </c>
      <c r="P6" t="s">
        <v>12</v>
      </c>
      <c r="Q6" t="s">
        <v>21</v>
      </c>
      <c r="R6" t="s">
        <v>22</v>
      </c>
      <c r="S6" t="s">
        <v>23</v>
      </c>
      <c r="T6" t="s">
        <v>110</v>
      </c>
      <c r="U6" t="s">
        <v>23</v>
      </c>
      <c r="W6" t="s">
        <v>112</v>
      </c>
      <c r="X6" t="s">
        <v>114</v>
      </c>
      <c r="Y6" t="s">
        <v>24</v>
      </c>
      <c r="Z6" t="s">
        <v>25</v>
      </c>
      <c r="AA6" t="s">
        <v>26</v>
      </c>
      <c r="AB6" t="s">
        <v>30</v>
      </c>
      <c r="AC6" t="s">
        <v>31</v>
      </c>
      <c r="AD6" t="s">
        <v>27</v>
      </c>
      <c r="AE6" t="s">
        <v>29</v>
      </c>
      <c r="AF6" t="s">
        <v>32</v>
      </c>
    </row>
    <row r="7" spans="1:33" ht="22.5" customHeight="1">
      <c r="A7" s="12" t="s">
        <v>3</v>
      </c>
      <c r="B7" s="42">
        <f>M7*10.45</f>
        <v>7492.65</v>
      </c>
      <c r="C7" s="43">
        <f>B7*31</f>
        <v>232272.15</v>
      </c>
      <c r="D7" s="44">
        <f>C7*0.2+1</f>
        <v>46455.43</v>
      </c>
      <c r="E7" s="42">
        <f>O7*31</f>
        <v>53568</v>
      </c>
      <c r="F7" s="42">
        <f>P7*31</f>
        <v>102300</v>
      </c>
      <c r="G7" s="42">
        <f>Q7*31</f>
        <v>68200</v>
      </c>
      <c r="H7" s="42">
        <f>AD7*10.45*0.2+1</f>
        <v>3204.97</v>
      </c>
      <c r="I7" s="42">
        <f>AE7*0.075*10.45*0.2</f>
        <v>3724.3799999999997</v>
      </c>
      <c r="J7" s="42">
        <v>7750</v>
      </c>
      <c r="K7" s="42">
        <f>SUM(D7:J7)</f>
        <v>285202.77999999997</v>
      </c>
      <c r="M7">
        <v>717</v>
      </c>
      <c r="N7" s="1">
        <f>M7*31</f>
        <v>22227</v>
      </c>
      <c r="O7">
        <v>1728</v>
      </c>
      <c r="P7">
        <v>3300</v>
      </c>
      <c r="Q7">
        <v>2200</v>
      </c>
      <c r="R7">
        <v>18</v>
      </c>
      <c r="S7">
        <f>R7*31</f>
        <v>558</v>
      </c>
      <c r="T7">
        <v>24</v>
      </c>
      <c r="U7">
        <f>T7*31</f>
        <v>744</v>
      </c>
      <c r="V7">
        <f>S7+U7</f>
        <v>1302</v>
      </c>
      <c r="W7">
        <v>3</v>
      </c>
      <c r="X7">
        <v>10</v>
      </c>
      <c r="Y7">
        <v>60</v>
      </c>
      <c r="Z7">
        <v>15</v>
      </c>
      <c r="AA7">
        <v>10</v>
      </c>
      <c r="AB7">
        <v>100</v>
      </c>
      <c r="AC7">
        <v>33</v>
      </c>
      <c r="AD7">
        <f>SUM(V7:AC7)</f>
        <v>1533</v>
      </c>
      <c r="AE7" s="1">
        <f>N7+AD7</f>
        <v>23760</v>
      </c>
      <c r="AF7" s="1">
        <v>281202</v>
      </c>
      <c r="AG7" s="1">
        <f>N7+AD7</f>
        <v>23760</v>
      </c>
    </row>
    <row r="8" spans="1:33" ht="22.5" customHeight="1">
      <c r="A8" s="12" t="s">
        <v>4</v>
      </c>
      <c r="B8" s="42">
        <f t="shared" ref="B8:B11" si="0">M8*10.45</f>
        <v>7973.3499999999995</v>
      </c>
      <c r="C8" s="43">
        <f t="shared" ref="C8:C11" si="1">B8*31</f>
        <v>247173.84999999998</v>
      </c>
      <c r="D8" s="44">
        <f>C8*0.2</f>
        <v>49434.77</v>
      </c>
      <c r="E8" s="42">
        <f t="shared" ref="E8:G11" si="2">O8*31</f>
        <v>53568</v>
      </c>
      <c r="F8" s="42">
        <f t="shared" si="2"/>
        <v>102300</v>
      </c>
      <c r="G8" s="42">
        <f t="shared" si="2"/>
        <v>68200</v>
      </c>
      <c r="H8" s="42">
        <f t="shared" ref="H8:H11" si="3">AD8*10.45*0.2+1</f>
        <v>3204.97</v>
      </c>
      <c r="I8" s="42">
        <f t="shared" ref="I8:I11" si="4">AE8*0.075*10.45*0.2</f>
        <v>3947.9054999999994</v>
      </c>
      <c r="J8" s="42">
        <v>7750</v>
      </c>
      <c r="K8" s="42">
        <f>SUM(D8:J8)</f>
        <v>288405.64549999998</v>
      </c>
      <c r="M8">
        <v>763</v>
      </c>
      <c r="N8" s="1">
        <f t="shared" ref="N8:N10" si="5">M8*31</f>
        <v>23653</v>
      </c>
      <c r="O8">
        <v>1728</v>
      </c>
      <c r="P8">
        <v>3300</v>
      </c>
      <c r="Q8">
        <v>2200</v>
      </c>
      <c r="R8">
        <v>18</v>
      </c>
      <c r="S8">
        <f t="shared" ref="S8:S11" si="6">R8*31</f>
        <v>558</v>
      </c>
      <c r="T8">
        <v>24</v>
      </c>
      <c r="U8">
        <f t="shared" ref="U8:U11" si="7">T8*31</f>
        <v>744</v>
      </c>
      <c r="V8">
        <f t="shared" ref="V8:V11" si="8">S8+U8</f>
        <v>1302</v>
      </c>
      <c r="W8">
        <v>3</v>
      </c>
      <c r="X8">
        <v>10</v>
      </c>
      <c r="Y8">
        <v>60</v>
      </c>
      <c r="Z8">
        <v>15</v>
      </c>
      <c r="AA8">
        <v>10</v>
      </c>
      <c r="AB8">
        <v>100</v>
      </c>
      <c r="AC8">
        <v>33</v>
      </c>
      <c r="AD8">
        <f t="shared" ref="AD8:AD11" si="9">SUM(V8:AC8)</f>
        <v>1533</v>
      </c>
      <c r="AE8" s="1">
        <f>N8+AD8</f>
        <v>25186</v>
      </c>
      <c r="AF8" s="1">
        <v>284298</v>
      </c>
      <c r="AG8" s="1">
        <f t="shared" ref="AG8:AG11" si="10">N8+AD8</f>
        <v>25186</v>
      </c>
    </row>
    <row r="9" spans="1:33" ht="22.5" customHeight="1">
      <c r="A9" s="12" t="s">
        <v>5</v>
      </c>
      <c r="B9" s="42">
        <f t="shared" si="0"/>
        <v>8652.5999999999985</v>
      </c>
      <c r="C9" s="43">
        <f t="shared" si="1"/>
        <v>268230.59999999998</v>
      </c>
      <c r="D9" s="44">
        <f t="shared" ref="D9:D11" si="11">C9*0.2+1</f>
        <v>53647.119999999995</v>
      </c>
      <c r="E9" s="42">
        <f t="shared" si="2"/>
        <v>53568</v>
      </c>
      <c r="F9" s="42">
        <f t="shared" si="2"/>
        <v>102300</v>
      </c>
      <c r="G9" s="42">
        <f t="shared" si="2"/>
        <v>68200</v>
      </c>
      <c r="H9" s="42">
        <f t="shared" si="3"/>
        <v>3204.97</v>
      </c>
      <c r="I9" s="42">
        <f t="shared" si="4"/>
        <v>4263.7567499999996</v>
      </c>
      <c r="J9" s="42">
        <v>7750</v>
      </c>
      <c r="K9" s="42">
        <f>SUM(D9:J9)</f>
        <v>292933.84674999997</v>
      </c>
      <c r="M9">
        <v>828</v>
      </c>
      <c r="N9" s="1">
        <f t="shared" si="5"/>
        <v>25668</v>
      </c>
      <c r="O9">
        <v>1728</v>
      </c>
      <c r="P9">
        <v>3300</v>
      </c>
      <c r="Q9">
        <v>2200</v>
      </c>
      <c r="R9">
        <v>18</v>
      </c>
      <c r="S9">
        <f t="shared" si="6"/>
        <v>558</v>
      </c>
      <c r="T9">
        <v>24</v>
      </c>
      <c r="U9">
        <f t="shared" si="7"/>
        <v>744</v>
      </c>
      <c r="V9">
        <f t="shared" si="8"/>
        <v>1302</v>
      </c>
      <c r="W9">
        <v>3</v>
      </c>
      <c r="X9">
        <v>10</v>
      </c>
      <c r="Y9">
        <v>60</v>
      </c>
      <c r="Z9">
        <v>15</v>
      </c>
      <c r="AA9">
        <v>10</v>
      </c>
      <c r="AB9">
        <v>100</v>
      </c>
      <c r="AC9">
        <v>33</v>
      </c>
      <c r="AD9">
        <f t="shared" si="9"/>
        <v>1533</v>
      </c>
      <c r="AE9" s="1">
        <f>N9+AD9</f>
        <v>27201</v>
      </c>
      <c r="AF9" s="1">
        <v>288551</v>
      </c>
      <c r="AG9" s="1">
        <f t="shared" si="10"/>
        <v>27201</v>
      </c>
    </row>
    <row r="10" spans="1:33" ht="22.5" customHeight="1">
      <c r="A10" s="12" t="s">
        <v>6</v>
      </c>
      <c r="B10" s="42">
        <f t="shared" si="0"/>
        <v>9227.3499999999985</v>
      </c>
      <c r="C10" s="43">
        <f t="shared" si="1"/>
        <v>286047.84999999998</v>
      </c>
      <c r="D10" s="44">
        <f>C10*0.2</f>
        <v>57209.57</v>
      </c>
      <c r="E10" s="42">
        <f t="shared" si="2"/>
        <v>53568</v>
      </c>
      <c r="F10" s="42">
        <f t="shared" si="2"/>
        <v>102300</v>
      </c>
      <c r="G10" s="42">
        <f t="shared" si="2"/>
        <v>68200</v>
      </c>
      <c r="H10" s="42">
        <f t="shared" si="3"/>
        <v>3204.97</v>
      </c>
      <c r="I10" s="42">
        <f t="shared" si="4"/>
        <v>4531.0154999999995</v>
      </c>
      <c r="J10" s="42">
        <v>7750</v>
      </c>
      <c r="K10" s="42">
        <f>SUM(D10:J10)</f>
        <v>296763.55549999996</v>
      </c>
      <c r="M10">
        <v>883</v>
      </c>
      <c r="N10" s="1">
        <f t="shared" si="5"/>
        <v>27373</v>
      </c>
      <c r="O10">
        <v>1728</v>
      </c>
      <c r="P10">
        <v>3300</v>
      </c>
      <c r="Q10">
        <v>2200</v>
      </c>
      <c r="R10">
        <v>18</v>
      </c>
      <c r="S10">
        <f t="shared" si="6"/>
        <v>558</v>
      </c>
      <c r="T10">
        <v>24</v>
      </c>
      <c r="U10">
        <f t="shared" si="7"/>
        <v>744</v>
      </c>
      <c r="V10">
        <f t="shared" si="8"/>
        <v>1302</v>
      </c>
      <c r="W10">
        <v>3</v>
      </c>
      <c r="X10">
        <v>10</v>
      </c>
      <c r="Y10">
        <v>60</v>
      </c>
      <c r="Z10">
        <v>15</v>
      </c>
      <c r="AA10">
        <v>10</v>
      </c>
      <c r="AB10">
        <v>100</v>
      </c>
      <c r="AC10">
        <v>33</v>
      </c>
      <c r="AD10">
        <f t="shared" si="9"/>
        <v>1533</v>
      </c>
      <c r="AE10" s="1">
        <f>N10+AD10</f>
        <v>28906</v>
      </c>
      <c r="AF10" s="1">
        <v>292192</v>
      </c>
      <c r="AG10" s="1">
        <f t="shared" si="10"/>
        <v>28906</v>
      </c>
    </row>
    <row r="11" spans="1:33" ht="22.5" customHeight="1">
      <c r="A11" s="12" t="s">
        <v>7</v>
      </c>
      <c r="B11" s="42">
        <f t="shared" si="0"/>
        <v>9739.4</v>
      </c>
      <c r="C11" s="43">
        <f t="shared" si="1"/>
        <v>301921.39999999997</v>
      </c>
      <c r="D11" s="44">
        <f t="shared" si="11"/>
        <v>60385.279999999999</v>
      </c>
      <c r="E11" s="42">
        <f t="shared" si="2"/>
        <v>53568</v>
      </c>
      <c r="F11" s="42">
        <f t="shared" si="2"/>
        <v>102300</v>
      </c>
      <c r="G11" s="42">
        <f t="shared" si="2"/>
        <v>68200</v>
      </c>
      <c r="H11" s="42">
        <f t="shared" si="3"/>
        <v>3204.97</v>
      </c>
      <c r="I11" s="42">
        <f t="shared" si="4"/>
        <v>4769.1187500000005</v>
      </c>
      <c r="J11" s="42">
        <v>7750</v>
      </c>
      <c r="K11" s="42">
        <f>SUM(D11:J11)</f>
        <v>300177.36875000002</v>
      </c>
      <c r="M11">
        <v>932</v>
      </c>
      <c r="N11" s="1">
        <f>M11*31</f>
        <v>28892</v>
      </c>
      <c r="O11">
        <v>1728</v>
      </c>
      <c r="P11">
        <v>3300</v>
      </c>
      <c r="Q11">
        <v>2200</v>
      </c>
      <c r="R11">
        <v>18</v>
      </c>
      <c r="S11">
        <f t="shared" si="6"/>
        <v>558</v>
      </c>
      <c r="T11">
        <v>24</v>
      </c>
      <c r="U11">
        <f t="shared" si="7"/>
        <v>744</v>
      </c>
      <c r="V11">
        <f t="shared" si="8"/>
        <v>1302</v>
      </c>
      <c r="W11">
        <v>3</v>
      </c>
      <c r="X11">
        <v>10</v>
      </c>
      <c r="Y11">
        <v>60</v>
      </c>
      <c r="Z11">
        <v>15</v>
      </c>
      <c r="AA11">
        <v>10</v>
      </c>
      <c r="AB11">
        <v>100</v>
      </c>
      <c r="AC11">
        <v>33</v>
      </c>
      <c r="AD11">
        <f t="shared" si="9"/>
        <v>1533</v>
      </c>
      <c r="AE11" s="1">
        <f>N11+AD11</f>
        <v>30425</v>
      </c>
      <c r="AF11" s="1">
        <v>295695</v>
      </c>
      <c r="AG11" s="1">
        <f t="shared" si="10"/>
        <v>30425</v>
      </c>
    </row>
    <row r="12" spans="1:33">
      <c r="E12" s="2" t="s">
        <v>129</v>
      </c>
    </row>
    <row r="15" spans="1:33">
      <c r="A15" t="s">
        <v>108</v>
      </c>
    </row>
    <row r="16" spans="1:33" ht="22.5" customHeight="1">
      <c r="A16" s="12"/>
      <c r="B16" s="51" t="s">
        <v>8</v>
      </c>
      <c r="C16" s="52" t="s">
        <v>9</v>
      </c>
      <c r="D16" s="14" t="s">
        <v>45</v>
      </c>
      <c r="E16" s="12" t="s">
        <v>11</v>
      </c>
      <c r="F16" s="12" t="s">
        <v>12</v>
      </c>
      <c r="G16" s="12" t="s">
        <v>13</v>
      </c>
      <c r="H16" s="12" t="s">
        <v>14</v>
      </c>
      <c r="I16" s="53" t="s">
        <v>109</v>
      </c>
      <c r="J16" s="12" t="s">
        <v>16</v>
      </c>
      <c r="K16" s="12" t="s">
        <v>17</v>
      </c>
      <c r="M16" t="s">
        <v>18</v>
      </c>
      <c r="N16" t="s">
        <v>28</v>
      </c>
      <c r="O16" t="s">
        <v>11</v>
      </c>
      <c r="P16" t="s">
        <v>12</v>
      </c>
      <c r="Q16" t="s">
        <v>21</v>
      </c>
      <c r="R16" t="s">
        <v>22</v>
      </c>
      <c r="S16" t="s">
        <v>23</v>
      </c>
      <c r="T16" t="s">
        <v>110</v>
      </c>
      <c r="W16" t="s">
        <v>112</v>
      </c>
      <c r="X16" t="s">
        <v>114</v>
      </c>
      <c r="Y16" t="s">
        <v>24</v>
      </c>
      <c r="Z16" t="s">
        <v>25</v>
      </c>
      <c r="AA16" t="s">
        <v>26</v>
      </c>
      <c r="AB16" t="s">
        <v>30</v>
      </c>
      <c r="AC16" t="s">
        <v>31</v>
      </c>
      <c r="AD16" t="s">
        <v>27</v>
      </c>
      <c r="AE16" t="s">
        <v>29</v>
      </c>
      <c r="AF16" t="s">
        <v>32</v>
      </c>
    </row>
    <row r="17" spans="1:33" ht="22.5" customHeight="1">
      <c r="A17" s="12" t="s">
        <v>3</v>
      </c>
      <c r="B17" s="42">
        <f>M17*10.45</f>
        <v>8286.8499999999985</v>
      </c>
      <c r="C17" s="43">
        <f>B17*31</f>
        <v>256892.34999999995</v>
      </c>
      <c r="D17" s="44">
        <f>C17*0.2+1</f>
        <v>51379.469999999994</v>
      </c>
      <c r="E17" s="42">
        <f>O17*31</f>
        <v>13547</v>
      </c>
      <c r="F17" s="45"/>
      <c r="G17" s="42">
        <f>Q17*31</f>
        <v>68200</v>
      </c>
      <c r="H17" s="42">
        <f>AD17*10.45*0.2+1</f>
        <v>3204.97</v>
      </c>
      <c r="I17" s="42">
        <f>AE17*0.075*10.45*0.2</f>
        <v>4093.6829999999995</v>
      </c>
      <c r="J17" s="42">
        <v>7750</v>
      </c>
      <c r="K17" s="42">
        <f>SUM(D17:J17)</f>
        <v>148175.12299999999</v>
      </c>
      <c r="M17">
        <v>793</v>
      </c>
      <c r="N17" s="1">
        <f>M17*31</f>
        <v>24583</v>
      </c>
      <c r="O17">
        <v>437</v>
      </c>
      <c r="Q17">
        <v>2200</v>
      </c>
      <c r="R17">
        <v>18</v>
      </c>
      <c r="S17">
        <f>R17*31</f>
        <v>558</v>
      </c>
      <c r="T17">
        <v>24</v>
      </c>
      <c r="U17">
        <f t="shared" ref="U17:U21" si="12">T17*31</f>
        <v>744</v>
      </c>
      <c r="V17">
        <f>S17+U17</f>
        <v>1302</v>
      </c>
      <c r="W17">
        <v>3</v>
      </c>
      <c r="X17">
        <v>10</v>
      </c>
      <c r="Y17">
        <v>60</v>
      </c>
      <c r="Z17">
        <v>15</v>
      </c>
      <c r="AA17">
        <v>10</v>
      </c>
      <c r="AB17">
        <v>100</v>
      </c>
      <c r="AC17">
        <v>33</v>
      </c>
      <c r="AD17">
        <f>SUM(V17:AC17)</f>
        <v>1533</v>
      </c>
      <c r="AE17" s="1">
        <f>N17+AD17</f>
        <v>26116</v>
      </c>
      <c r="AF17" s="1">
        <v>143968</v>
      </c>
      <c r="AG17" s="1">
        <f>N17+AD17</f>
        <v>26116</v>
      </c>
    </row>
    <row r="18" spans="1:33" ht="22.5" customHeight="1">
      <c r="A18" s="12" t="s">
        <v>4</v>
      </c>
      <c r="B18" s="42">
        <f t="shared" ref="B18:B21" si="13">M18*10.45</f>
        <v>8809.3499999999985</v>
      </c>
      <c r="C18" s="43">
        <f t="shared" ref="C18:C21" si="14">B18*31</f>
        <v>273089.84999999998</v>
      </c>
      <c r="D18" s="44">
        <f>C18*0.2</f>
        <v>54617.97</v>
      </c>
      <c r="E18" s="42">
        <f t="shared" ref="E18:E21" si="15">O18*31</f>
        <v>13547</v>
      </c>
      <c r="F18" s="45"/>
      <c r="G18" s="42">
        <f t="shared" ref="G18:G21" si="16">Q18*31</f>
        <v>68200</v>
      </c>
      <c r="H18" s="42">
        <f t="shared" ref="H18:H21" si="17">AD18*10.45*0.2+1</f>
        <v>3204.97</v>
      </c>
      <c r="I18" s="42">
        <f t="shared" ref="I18:I21" si="18">AE18*0.075*10.45*0.2</f>
        <v>4336.6454999999996</v>
      </c>
      <c r="J18" s="42">
        <v>7750</v>
      </c>
      <c r="K18" s="42">
        <f>SUM(D18:J18)</f>
        <v>151656.58550000002</v>
      </c>
      <c r="M18">
        <v>843</v>
      </c>
      <c r="N18" s="1">
        <f t="shared" ref="N18:N20" si="19">M18*31</f>
        <v>26133</v>
      </c>
      <c r="O18">
        <v>437</v>
      </c>
      <c r="Q18">
        <v>2200</v>
      </c>
      <c r="R18">
        <v>18</v>
      </c>
      <c r="S18">
        <f t="shared" ref="S18:S21" si="20">R18*31</f>
        <v>558</v>
      </c>
      <c r="T18">
        <v>24</v>
      </c>
      <c r="U18">
        <f>T18*31</f>
        <v>744</v>
      </c>
      <c r="V18">
        <f t="shared" ref="V18:V21" si="21">S18+U18</f>
        <v>1302</v>
      </c>
      <c r="W18">
        <v>3</v>
      </c>
      <c r="X18">
        <v>10</v>
      </c>
      <c r="Y18">
        <v>60</v>
      </c>
      <c r="Z18">
        <v>15</v>
      </c>
      <c r="AA18">
        <v>10</v>
      </c>
      <c r="AB18">
        <v>100</v>
      </c>
      <c r="AC18">
        <v>33</v>
      </c>
      <c r="AD18">
        <f t="shared" ref="AD18:AD21" si="22">SUM(V18:AC18)</f>
        <v>1533</v>
      </c>
      <c r="AE18" s="1">
        <f>N18+AD18</f>
        <v>27666</v>
      </c>
      <c r="AF18" s="1">
        <v>147261</v>
      </c>
      <c r="AG18" s="1">
        <f t="shared" ref="AG18:AG21" si="23">N18+AD18</f>
        <v>27666</v>
      </c>
    </row>
    <row r="19" spans="1:33" ht="22.5" customHeight="1">
      <c r="A19" s="12" t="s">
        <v>5</v>
      </c>
      <c r="B19" s="42">
        <f t="shared" si="13"/>
        <v>9488.5999999999985</v>
      </c>
      <c r="C19" s="43">
        <f t="shared" si="14"/>
        <v>294146.59999999998</v>
      </c>
      <c r="D19" s="44">
        <f t="shared" ref="D19:D21" si="24">C19*0.2+1</f>
        <v>58830.32</v>
      </c>
      <c r="E19" s="42">
        <f t="shared" si="15"/>
        <v>13547</v>
      </c>
      <c r="F19" s="45"/>
      <c r="G19" s="42">
        <f t="shared" si="16"/>
        <v>68200</v>
      </c>
      <c r="H19" s="42">
        <f t="shared" si="17"/>
        <v>3204.97</v>
      </c>
      <c r="I19" s="42">
        <f t="shared" si="18"/>
        <v>4652.4967499999993</v>
      </c>
      <c r="J19" s="42">
        <v>7750</v>
      </c>
      <c r="K19" s="42">
        <f>SUM(D19:J19)</f>
        <v>156184.78675</v>
      </c>
      <c r="M19">
        <v>908</v>
      </c>
      <c r="N19" s="1">
        <f t="shared" si="19"/>
        <v>28148</v>
      </c>
      <c r="O19">
        <v>437</v>
      </c>
      <c r="Q19">
        <v>2200</v>
      </c>
      <c r="R19">
        <v>18</v>
      </c>
      <c r="S19">
        <f t="shared" si="20"/>
        <v>558</v>
      </c>
      <c r="T19">
        <v>24</v>
      </c>
      <c r="U19">
        <f t="shared" si="12"/>
        <v>744</v>
      </c>
      <c r="V19">
        <f t="shared" si="21"/>
        <v>1302</v>
      </c>
      <c r="W19">
        <v>3</v>
      </c>
      <c r="X19">
        <v>10</v>
      </c>
      <c r="Y19">
        <v>60</v>
      </c>
      <c r="Z19">
        <v>15</v>
      </c>
      <c r="AA19">
        <v>10</v>
      </c>
      <c r="AB19">
        <v>100</v>
      </c>
      <c r="AC19">
        <v>33</v>
      </c>
      <c r="AD19">
        <f t="shared" si="22"/>
        <v>1533</v>
      </c>
      <c r="AE19" s="1">
        <f>N19+AD19</f>
        <v>29681</v>
      </c>
      <c r="AF19" s="1">
        <v>151520</v>
      </c>
      <c r="AG19" s="1">
        <f t="shared" si="23"/>
        <v>29681</v>
      </c>
    </row>
    <row r="20" spans="1:33" ht="22.5" customHeight="1">
      <c r="A20" s="12" t="s">
        <v>6</v>
      </c>
      <c r="B20" s="42">
        <f t="shared" si="13"/>
        <v>10042.449999999999</v>
      </c>
      <c r="C20" s="43">
        <f t="shared" si="14"/>
        <v>311315.94999999995</v>
      </c>
      <c r="D20" s="44">
        <f t="shared" si="24"/>
        <v>62264.189999999995</v>
      </c>
      <c r="E20" s="42">
        <f t="shared" si="15"/>
        <v>13547</v>
      </c>
      <c r="F20" s="45"/>
      <c r="G20" s="42">
        <f t="shared" si="16"/>
        <v>68200</v>
      </c>
      <c r="H20" s="42">
        <f t="shared" si="17"/>
        <v>3204.97</v>
      </c>
      <c r="I20" s="42">
        <f t="shared" si="18"/>
        <v>4910.0369999999994</v>
      </c>
      <c r="J20" s="42">
        <v>7750</v>
      </c>
      <c r="K20" s="42">
        <f>SUM(D20:J20)</f>
        <v>159876.19700000001</v>
      </c>
      <c r="M20">
        <v>961</v>
      </c>
      <c r="N20" s="1">
        <f t="shared" si="19"/>
        <v>29791</v>
      </c>
      <c r="O20">
        <v>437</v>
      </c>
      <c r="Q20">
        <v>2200</v>
      </c>
      <c r="R20">
        <v>18</v>
      </c>
      <c r="S20">
        <f t="shared" si="20"/>
        <v>558</v>
      </c>
      <c r="T20">
        <v>24</v>
      </c>
      <c r="U20">
        <f t="shared" si="12"/>
        <v>744</v>
      </c>
      <c r="V20">
        <f t="shared" si="21"/>
        <v>1302</v>
      </c>
      <c r="W20">
        <v>3</v>
      </c>
      <c r="X20">
        <v>10</v>
      </c>
      <c r="Y20">
        <v>60</v>
      </c>
      <c r="Z20">
        <v>15</v>
      </c>
      <c r="AA20">
        <v>10</v>
      </c>
      <c r="AB20">
        <v>100</v>
      </c>
      <c r="AC20">
        <v>33</v>
      </c>
      <c r="AD20">
        <f t="shared" si="22"/>
        <v>1533</v>
      </c>
      <c r="AE20" s="1">
        <f>N20+AD20</f>
        <v>31324</v>
      </c>
      <c r="AF20" s="1">
        <v>155022</v>
      </c>
      <c r="AG20" s="1">
        <f t="shared" si="23"/>
        <v>31324</v>
      </c>
    </row>
    <row r="21" spans="1:33" ht="22.5" customHeight="1">
      <c r="A21" s="12" t="s">
        <v>7</v>
      </c>
      <c r="B21" s="42">
        <f t="shared" si="13"/>
        <v>10575.4</v>
      </c>
      <c r="C21" s="43">
        <f t="shared" si="14"/>
        <v>327837.39999999997</v>
      </c>
      <c r="D21" s="44">
        <f t="shared" si="24"/>
        <v>65568.479999999996</v>
      </c>
      <c r="E21" s="42">
        <f t="shared" si="15"/>
        <v>13547</v>
      </c>
      <c r="F21" s="45"/>
      <c r="G21" s="42">
        <f t="shared" si="16"/>
        <v>68200</v>
      </c>
      <c r="H21" s="42">
        <f t="shared" si="17"/>
        <v>3204.97</v>
      </c>
      <c r="I21" s="42">
        <f t="shared" si="18"/>
        <v>5157.8587499999994</v>
      </c>
      <c r="J21" s="42">
        <v>7750</v>
      </c>
      <c r="K21" s="42">
        <f>SUM(D21:J21)</f>
        <v>163428.30874999997</v>
      </c>
      <c r="M21">
        <v>1012</v>
      </c>
      <c r="N21" s="1">
        <f>M21*31</f>
        <v>31372</v>
      </c>
      <c r="O21">
        <v>437</v>
      </c>
      <c r="Q21">
        <v>2200</v>
      </c>
      <c r="R21">
        <v>18</v>
      </c>
      <c r="S21">
        <f t="shared" si="20"/>
        <v>558</v>
      </c>
      <c r="T21">
        <v>24</v>
      </c>
      <c r="U21">
        <f t="shared" si="12"/>
        <v>744</v>
      </c>
      <c r="V21">
        <f t="shared" si="21"/>
        <v>1302</v>
      </c>
      <c r="W21">
        <v>3</v>
      </c>
      <c r="X21">
        <v>10</v>
      </c>
      <c r="Y21">
        <v>60</v>
      </c>
      <c r="Z21">
        <v>15</v>
      </c>
      <c r="AA21">
        <v>10</v>
      </c>
      <c r="AB21">
        <v>100</v>
      </c>
      <c r="AC21">
        <v>33</v>
      </c>
      <c r="AD21">
        <f t="shared" si="22"/>
        <v>1533</v>
      </c>
      <c r="AE21" s="1">
        <f>N21+AD21</f>
        <v>32905</v>
      </c>
      <c r="AF21" s="1">
        <v>158730</v>
      </c>
      <c r="AG21" s="1">
        <f t="shared" si="23"/>
        <v>32905</v>
      </c>
    </row>
    <row r="22" spans="1:33">
      <c r="E22" s="2" t="s">
        <v>130</v>
      </c>
    </row>
    <row r="23" spans="1:33">
      <c r="E23" s="2"/>
    </row>
    <row r="24" spans="1:33">
      <c r="A24" s="3" t="s">
        <v>34</v>
      </c>
      <c r="B24" t="s">
        <v>33</v>
      </c>
    </row>
    <row r="25" spans="1:33">
      <c r="A25" s="3" t="s">
        <v>34</v>
      </c>
      <c r="B25" t="s">
        <v>103</v>
      </c>
    </row>
    <row r="26" spans="1:33">
      <c r="A26" s="3"/>
      <c r="B26" t="s">
        <v>105</v>
      </c>
    </row>
    <row r="27" spans="1:33">
      <c r="A27" s="3"/>
      <c r="B27" t="s">
        <v>115</v>
      </c>
    </row>
    <row r="28" spans="1:33">
      <c r="A28" s="3"/>
      <c r="B28" t="s">
        <v>151</v>
      </c>
    </row>
    <row r="29" spans="1:33">
      <c r="A29" s="3" t="s">
        <v>34</v>
      </c>
      <c r="B29" t="s">
        <v>35</v>
      </c>
    </row>
    <row r="30" spans="1:33">
      <c r="A30" s="3" t="s">
        <v>34</v>
      </c>
      <c r="B30" t="s">
        <v>36</v>
      </c>
    </row>
    <row r="31" spans="1:33">
      <c r="A31" s="3" t="s">
        <v>34</v>
      </c>
      <c r="B31" t="s">
        <v>37</v>
      </c>
    </row>
    <row r="32" spans="1:33">
      <c r="A32" s="3" t="s">
        <v>34</v>
      </c>
      <c r="B32" t="s">
        <v>48</v>
      </c>
    </row>
    <row r="33" spans="1:2">
      <c r="A33" s="3" t="s">
        <v>34</v>
      </c>
      <c r="B33" t="s">
        <v>49</v>
      </c>
    </row>
    <row r="34" spans="1:2">
      <c r="A34" s="3" t="s">
        <v>34</v>
      </c>
      <c r="B34" t="s">
        <v>40</v>
      </c>
    </row>
    <row r="35" spans="1:2">
      <c r="B35" t="s">
        <v>41</v>
      </c>
    </row>
    <row r="36" spans="1:2">
      <c r="A36" s="3" t="s">
        <v>34</v>
      </c>
      <c r="B36" s="4" t="s">
        <v>42</v>
      </c>
    </row>
    <row r="37" spans="1:2">
      <c r="B37" t="s">
        <v>43</v>
      </c>
    </row>
  </sheetData>
  <mergeCells count="3">
    <mergeCell ref="A1:K1"/>
    <mergeCell ref="A3:K3"/>
    <mergeCell ref="A4:K4"/>
  </mergeCells>
  <phoneticPr fontId="1"/>
  <printOptions horizontalCentered="1"/>
  <pageMargins left="0.31496062992125984" right="0.11811023622047245"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AF37"/>
  <sheetViews>
    <sheetView view="pageBreakPreview" zoomScaleSheetLayoutView="100" workbookViewId="0">
      <selection activeCell="L1" sqref="L1:AF1048576"/>
    </sheetView>
  </sheetViews>
  <sheetFormatPr defaultRowHeight="18.75"/>
  <cols>
    <col min="1" max="11" width="8.25" customWidth="1"/>
    <col min="12" max="32" width="0" hidden="1" customWidth="1"/>
  </cols>
  <sheetData>
    <row r="1" spans="1:32" ht="28.5" customHeight="1">
      <c r="A1" s="56" t="s">
        <v>46</v>
      </c>
      <c r="B1" s="57"/>
      <c r="C1" s="57"/>
      <c r="D1" s="57"/>
      <c r="E1" s="57"/>
      <c r="F1" s="57"/>
      <c r="G1" s="57"/>
      <c r="H1" s="57"/>
      <c r="I1" s="57"/>
      <c r="J1" s="57"/>
      <c r="K1" s="57"/>
    </row>
    <row r="3" spans="1:32">
      <c r="A3" s="54">
        <v>45505</v>
      </c>
      <c r="B3" s="55"/>
      <c r="C3" s="55"/>
      <c r="D3" s="55"/>
      <c r="E3" s="55"/>
      <c r="F3" s="55"/>
      <c r="G3" s="55"/>
      <c r="H3" s="55"/>
      <c r="I3" s="55"/>
      <c r="J3" s="55"/>
      <c r="K3" s="55"/>
    </row>
    <row r="4" spans="1:32">
      <c r="A4" s="55" t="s">
        <v>1</v>
      </c>
      <c r="B4" s="55"/>
      <c r="C4" s="55"/>
      <c r="D4" s="55"/>
      <c r="E4" s="55"/>
      <c r="F4" s="55"/>
      <c r="G4" s="55"/>
      <c r="H4" s="55"/>
      <c r="I4" s="55"/>
      <c r="J4" s="55"/>
      <c r="K4" s="55"/>
    </row>
    <row r="5" spans="1:32">
      <c r="A5" t="s">
        <v>2</v>
      </c>
    </row>
    <row r="6" spans="1:32" ht="22.5" customHeight="1">
      <c r="A6" s="41"/>
      <c r="B6" s="51" t="s">
        <v>8</v>
      </c>
      <c r="C6" s="52" t="s">
        <v>9</v>
      </c>
      <c r="D6" s="14" t="s">
        <v>47</v>
      </c>
      <c r="E6" s="12" t="s">
        <v>11</v>
      </c>
      <c r="F6" s="12" t="s">
        <v>12</v>
      </c>
      <c r="G6" s="12" t="s">
        <v>13</v>
      </c>
      <c r="H6" s="12" t="s">
        <v>14</v>
      </c>
      <c r="I6" s="53" t="s">
        <v>101</v>
      </c>
      <c r="J6" s="12" t="s">
        <v>16</v>
      </c>
      <c r="K6" s="12" t="s">
        <v>17</v>
      </c>
      <c r="M6" t="s">
        <v>18</v>
      </c>
      <c r="N6" t="s">
        <v>28</v>
      </c>
      <c r="O6" t="s">
        <v>11</v>
      </c>
      <c r="P6" t="s">
        <v>12</v>
      </c>
      <c r="Q6" t="s">
        <v>21</v>
      </c>
      <c r="R6" t="s">
        <v>22</v>
      </c>
      <c r="S6" t="s">
        <v>23</v>
      </c>
      <c r="T6" t="s">
        <v>116</v>
      </c>
      <c r="U6" t="s">
        <v>23</v>
      </c>
      <c r="W6" t="s">
        <v>112</v>
      </c>
      <c r="X6" t="s">
        <v>117</v>
      </c>
      <c r="Y6" t="s">
        <v>24</v>
      </c>
      <c r="Z6" t="s">
        <v>25</v>
      </c>
      <c r="AA6" t="s">
        <v>26</v>
      </c>
      <c r="AB6" t="s">
        <v>30</v>
      </c>
      <c r="AC6" t="s">
        <v>31</v>
      </c>
      <c r="AD6" t="s">
        <v>27</v>
      </c>
      <c r="AE6" t="s">
        <v>29</v>
      </c>
      <c r="AF6" t="s">
        <v>32</v>
      </c>
    </row>
    <row r="7" spans="1:32" ht="22.5" customHeight="1">
      <c r="A7" s="12" t="s">
        <v>3</v>
      </c>
      <c r="B7" s="42">
        <f>M7*10.45</f>
        <v>7492.65</v>
      </c>
      <c r="C7" s="43">
        <f>B7*31</f>
        <v>232272.15</v>
      </c>
      <c r="D7" s="44">
        <f>C7*0.3</f>
        <v>69681.64499999999</v>
      </c>
      <c r="E7" s="42">
        <f>O7*31</f>
        <v>53568</v>
      </c>
      <c r="F7" s="42">
        <f>P7*31</f>
        <v>102300</v>
      </c>
      <c r="G7" s="42">
        <f>Q7*31</f>
        <v>68200</v>
      </c>
      <c r="H7" s="42">
        <f>AD7*10.45*0.3</f>
        <v>4805.954999999999</v>
      </c>
      <c r="I7" s="42">
        <f>AE7*0.075*10.45*0.3</f>
        <v>5586.5699999999988</v>
      </c>
      <c r="J7" s="42">
        <v>7750</v>
      </c>
      <c r="K7" s="42">
        <f>SUM(D7:J7)</f>
        <v>311892.17000000004</v>
      </c>
      <c r="M7">
        <v>717</v>
      </c>
      <c r="N7" s="1">
        <f>M7*31</f>
        <v>22227</v>
      </c>
      <c r="O7">
        <v>1728</v>
      </c>
      <c r="P7">
        <v>3300</v>
      </c>
      <c r="Q7">
        <v>2200</v>
      </c>
      <c r="R7">
        <v>18</v>
      </c>
      <c r="S7">
        <f>R7*31</f>
        <v>558</v>
      </c>
      <c r="T7">
        <v>24</v>
      </c>
      <c r="U7">
        <f>T7*31</f>
        <v>744</v>
      </c>
      <c r="V7">
        <f>S7+U7</f>
        <v>1302</v>
      </c>
      <c r="W7">
        <v>3</v>
      </c>
      <c r="X7">
        <v>10</v>
      </c>
      <c r="Y7">
        <v>60</v>
      </c>
      <c r="Z7">
        <v>15</v>
      </c>
      <c r="AA7">
        <v>10</v>
      </c>
      <c r="AB7">
        <v>100</v>
      </c>
      <c r="AC7">
        <v>33</v>
      </c>
      <c r="AD7">
        <f>SUM(V7:AC7)</f>
        <v>1533</v>
      </c>
      <c r="AE7" s="1">
        <f>N7+AD7</f>
        <v>23760</v>
      </c>
      <c r="AF7" s="1">
        <v>306841</v>
      </c>
    </row>
    <row r="8" spans="1:32" ht="22.5" customHeight="1">
      <c r="A8" s="12" t="s">
        <v>4</v>
      </c>
      <c r="B8" s="42">
        <f t="shared" ref="B8:B11" si="0">M8*10.45</f>
        <v>7973.3499999999995</v>
      </c>
      <c r="C8" s="43">
        <f t="shared" ref="C8:C11" si="1">B8*31</f>
        <v>247173.84999999998</v>
      </c>
      <c r="D8" s="44">
        <f t="shared" ref="D8:D11" si="2">C8*0.3+1</f>
        <v>74153.154999999984</v>
      </c>
      <c r="E8" s="42">
        <f t="shared" ref="E8:G11" si="3">O8*31</f>
        <v>53568</v>
      </c>
      <c r="F8" s="42">
        <f t="shared" si="3"/>
        <v>102300</v>
      </c>
      <c r="G8" s="42">
        <f t="shared" si="3"/>
        <v>68200</v>
      </c>
      <c r="H8" s="42">
        <f t="shared" ref="H8:H11" si="4">AD8*10.45*0.3</f>
        <v>4805.954999999999</v>
      </c>
      <c r="I8" s="42">
        <f t="shared" ref="I8:I11" si="5">AE8*0.075*10.45*0.3</f>
        <v>5921.8582499999984</v>
      </c>
      <c r="J8" s="42">
        <v>7750</v>
      </c>
      <c r="K8" s="42">
        <f>SUM(D8:J8)</f>
        <v>316698.96824999998</v>
      </c>
      <c r="M8">
        <v>763</v>
      </c>
      <c r="N8" s="1">
        <f t="shared" ref="N8:N10" si="6">M8*31</f>
        <v>23653</v>
      </c>
      <c r="O8">
        <v>1728</v>
      </c>
      <c r="P8">
        <v>3300</v>
      </c>
      <c r="Q8">
        <v>2200</v>
      </c>
      <c r="R8">
        <v>18</v>
      </c>
      <c r="S8">
        <f t="shared" ref="S8:S11" si="7">R8*31</f>
        <v>558</v>
      </c>
      <c r="T8">
        <v>24</v>
      </c>
      <c r="U8">
        <f t="shared" ref="U8:U11" si="8">T8*31</f>
        <v>744</v>
      </c>
      <c r="V8">
        <f t="shared" ref="V8:V11" si="9">S8+U8</f>
        <v>1302</v>
      </c>
      <c r="W8">
        <v>3</v>
      </c>
      <c r="X8">
        <v>10</v>
      </c>
      <c r="Y8">
        <v>60</v>
      </c>
      <c r="Z8">
        <v>15</v>
      </c>
      <c r="AA8">
        <v>10</v>
      </c>
      <c r="AB8">
        <v>100</v>
      </c>
      <c r="AC8">
        <v>33</v>
      </c>
      <c r="AD8">
        <f t="shared" ref="AD8:AD11" si="10">SUM(V8:AC8)</f>
        <v>1533</v>
      </c>
      <c r="AE8" s="1">
        <f>N8+AD8</f>
        <v>25186</v>
      </c>
      <c r="AF8" s="1">
        <v>311485</v>
      </c>
    </row>
    <row r="9" spans="1:32" ht="22.5" customHeight="1">
      <c r="A9" s="12" t="s">
        <v>5</v>
      </c>
      <c r="B9" s="42">
        <f t="shared" si="0"/>
        <v>8652.5999999999985</v>
      </c>
      <c r="C9" s="43">
        <f t="shared" si="1"/>
        <v>268230.59999999998</v>
      </c>
      <c r="D9" s="44">
        <f t="shared" si="2"/>
        <v>80470.179999999993</v>
      </c>
      <c r="E9" s="42">
        <f t="shared" si="3"/>
        <v>53568</v>
      </c>
      <c r="F9" s="42">
        <f t="shared" si="3"/>
        <v>102300</v>
      </c>
      <c r="G9" s="42">
        <f t="shared" si="3"/>
        <v>68200</v>
      </c>
      <c r="H9" s="42">
        <f t="shared" si="4"/>
        <v>4805.954999999999</v>
      </c>
      <c r="I9" s="42">
        <f t="shared" si="5"/>
        <v>6395.635124999998</v>
      </c>
      <c r="J9" s="42">
        <v>7750</v>
      </c>
      <c r="K9" s="42">
        <f>SUM(D9:J9)</f>
        <v>323489.77012499998</v>
      </c>
      <c r="M9">
        <v>828</v>
      </c>
      <c r="N9" s="1">
        <f t="shared" si="6"/>
        <v>25668</v>
      </c>
      <c r="O9">
        <v>1728</v>
      </c>
      <c r="P9">
        <v>3300</v>
      </c>
      <c r="Q9">
        <v>2200</v>
      </c>
      <c r="R9">
        <v>18</v>
      </c>
      <c r="S9">
        <f t="shared" si="7"/>
        <v>558</v>
      </c>
      <c r="T9">
        <v>24</v>
      </c>
      <c r="U9">
        <f t="shared" si="8"/>
        <v>744</v>
      </c>
      <c r="V9">
        <f t="shared" si="9"/>
        <v>1302</v>
      </c>
      <c r="W9">
        <v>3</v>
      </c>
      <c r="X9">
        <v>10</v>
      </c>
      <c r="Y9">
        <v>60</v>
      </c>
      <c r="Z9">
        <v>15</v>
      </c>
      <c r="AA9">
        <v>10</v>
      </c>
      <c r="AB9">
        <v>100</v>
      </c>
      <c r="AC9">
        <v>33</v>
      </c>
      <c r="AD9">
        <f t="shared" si="10"/>
        <v>1533</v>
      </c>
      <c r="AE9" s="1">
        <f>N9+AD9</f>
        <v>27201</v>
      </c>
      <c r="AF9" s="1">
        <v>317863</v>
      </c>
    </row>
    <row r="10" spans="1:32" ht="22.5" customHeight="1">
      <c r="A10" s="12" t="s">
        <v>6</v>
      </c>
      <c r="B10" s="42">
        <f t="shared" si="0"/>
        <v>9227.3499999999985</v>
      </c>
      <c r="C10" s="43">
        <f t="shared" si="1"/>
        <v>286047.84999999998</v>
      </c>
      <c r="D10" s="44">
        <f>C10*0.3+1</f>
        <v>85815.354999999996</v>
      </c>
      <c r="E10" s="42">
        <f t="shared" si="3"/>
        <v>53568</v>
      </c>
      <c r="F10" s="42">
        <f t="shared" si="3"/>
        <v>102300</v>
      </c>
      <c r="G10" s="42">
        <f t="shared" si="3"/>
        <v>68200</v>
      </c>
      <c r="H10" s="42">
        <f t="shared" si="4"/>
        <v>4805.954999999999</v>
      </c>
      <c r="I10" s="42">
        <f t="shared" si="5"/>
        <v>6796.5232499999984</v>
      </c>
      <c r="J10" s="42">
        <v>7750</v>
      </c>
      <c r="K10" s="42">
        <f>SUM(D10:J10)</f>
        <v>329235.83325000003</v>
      </c>
      <c r="M10">
        <v>883</v>
      </c>
      <c r="N10" s="1">
        <f t="shared" si="6"/>
        <v>27373</v>
      </c>
      <c r="O10">
        <v>1728</v>
      </c>
      <c r="P10">
        <v>3300</v>
      </c>
      <c r="Q10">
        <v>2200</v>
      </c>
      <c r="R10">
        <v>18</v>
      </c>
      <c r="S10">
        <f t="shared" si="7"/>
        <v>558</v>
      </c>
      <c r="T10">
        <v>24</v>
      </c>
      <c r="U10">
        <f t="shared" si="8"/>
        <v>744</v>
      </c>
      <c r="V10">
        <f t="shared" si="9"/>
        <v>1302</v>
      </c>
      <c r="W10">
        <v>3</v>
      </c>
      <c r="X10">
        <v>10</v>
      </c>
      <c r="Y10">
        <v>60</v>
      </c>
      <c r="Z10">
        <v>15</v>
      </c>
      <c r="AA10">
        <v>10</v>
      </c>
      <c r="AB10">
        <v>100</v>
      </c>
      <c r="AC10">
        <v>33</v>
      </c>
      <c r="AD10">
        <f t="shared" si="10"/>
        <v>1533</v>
      </c>
      <c r="AE10" s="1">
        <f>N10+AD10</f>
        <v>28906</v>
      </c>
      <c r="AF10" s="1">
        <v>323323</v>
      </c>
    </row>
    <row r="11" spans="1:32" ht="22.5" customHeight="1">
      <c r="A11" s="12" t="s">
        <v>7</v>
      </c>
      <c r="B11" s="42">
        <f t="shared" si="0"/>
        <v>9739.4</v>
      </c>
      <c r="C11" s="43">
        <f t="shared" si="1"/>
        <v>301921.39999999997</v>
      </c>
      <c r="D11" s="44">
        <f t="shared" si="2"/>
        <v>90577.419999999984</v>
      </c>
      <c r="E11" s="42">
        <f t="shared" si="3"/>
        <v>53568</v>
      </c>
      <c r="F11" s="42">
        <f t="shared" si="3"/>
        <v>102300</v>
      </c>
      <c r="G11" s="42">
        <f t="shared" si="3"/>
        <v>68200</v>
      </c>
      <c r="H11" s="42">
        <f t="shared" si="4"/>
        <v>4805.954999999999</v>
      </c>
      <c r="I11" s="42">
        <f t="shared" si="5"/>
        <v>7153.6781249999995</v>
      </c>
      <c r="J11" s="42">
        <v>7750</v>
      </c>
      <c r="K11" s="42">
        <f>SUM(D11:J11)</f>
        <v>334355.05312499998</v>
      </c>
      <c r="M11">
        <v>932</v>
      </c>
      <c r="N11" s="1">
        <f>M11*31</f>
        <v>28892</v>
      </c>
      <c r="O11">
        <v>1728</v>
      </c>
      <c r="P11">
        <v>3300</v>
      </c>
      <c r="Q11">
        <v>2200</v>
      </c>
      <c r="R11">
        <v>18</v>
      </c>
      <c r="S11">
        <f t="shared" si="7"/>
        <v>558</v>
      </c>
      <c r="T11">
        <v>24</v>
      </c>
      <c r="U11">
        <f t="shared" si="8"/>
        <v>744</v>
      </c>
      <c r="V11">
        <f t="shared" si="9"/>
        <v>1302</v>
      </c>
      <c r="W11">
        <v>3</v>
      </c>
      <c r="X11">
        <v>10</v>
      </c>
      <c r="Y11">
        <v>60</v>
      </c>
      <c r="Z11">
        <v>15</v>
      </c>
      <c r="AA11">
        <v>10</v>
      </c>
      <c r="AB11">
        <v>100</v>
      </c>
      <c r="AC11">
        <v>33</v>
      </c>
      <c r="AD11">
        <f t="shared" si="10"/>
        <v>1533</v>
      </c>
      <c r="AE11" s="1">
        <f>N11+AD11</f>
        <v>30425</v>
      </c>
      <c r="AF11" s="1">
        <v>328579</v>
      </c>
    </row>
    <row r="12" spans="1:32">
      <c r="E12" s="2" t="s">
        <v>129</v>
      </c>
    </row>
    <row r="15" spans="1:32">
      <c r="A15" t="s">
        <v>108</v>
      </c>
    </row>
    <row r="16" spans="1:32" ht="22.5" customHeight="1">
      <c r="A16" s="12"/>
      <c r="B16" s="51" t="s">
        <v>8</v>
      </c>
      <c r="C16" s="52" t="s">
        <v>9</v>
      </c>
      <c r="D16" s="14" t="s">
        <v>47</v>
      </c>
      <c r="E16" s="12" t="s">
        <v>11</v>
      </c>
      <c r="F16" s="12" t="s">
        <v>12</v>
      </c>
      <c r="G16" s="12" t="s">
        <v>13</v>
      </c>
      <c r="H16" s="12" t="s">
        <v>14</v>
      </c>
      <c r="I16" s="53" t="s">
        <v>101</v>
      </c>
      <c r="J16" s="12" t="s">
        <v>16</v>
      </c>
      <c r="K16" s="12" t="s">
        <v>17</v>
      </c>
      <c r="M16" t="s">
        <v>18</v>
      </c>
      <c r="N16" t="s">
        <v>28</v>
      </c>
      <c r="O16" t="s">
        <v>11</v>
      </c>
      <c r="P16" t="s">
        <v>12</v>
      </c>
      <c r="Q16" t="s">
        <v>21</v>
      </c>
      <c r="R16" t="s">
        <v>22</v>
      </c>
      <c r="S16" t="s">
        <v>23</v>
      </c>
      <c r="T16" t="s">
        <v>116</v>
      </c>
      <c r="U16" t="s">
        <v>23</v>
      </c>
      <c r="W16" t="s">
        <v>112</v>
      </c>
      <c r="X16" t="s">
        <v>117</v>
      </c>
      <c r="Y16" t="s">
        <v>24</v>
      </c>
      <c r="Z16" t="s">
        <v>25</v>
      </c>
      <c r="AA16" t="s">
        <v>26</v>
      </c>
      <c r="AB16" t="s">
        <v>30</v>
      </c>
      <c r="AC16" t="s">
        <v>31</v>
      </c>
      <c r="AD16" t="s">
        <v>27</v>
      </c>
      <c r="AE16" t="s">
        <v>29</v>
      </c>
      <c r="AF16" t="s">
        <v>32</v>
      </c>
    </row>
    <row r="17" spans="1:32" ht="22.5" customHeight="1">
      <c r="A17" s="12" t="s">
        <v>3</v>
      </c>
      <c r="B17" s="42">
        <f>M17*10.45</f>
        <v>8286.8499999999985</v>
      </c>
      <c r="C17" s="43">
        <f>B17*31</f>
        <v>256892.34999999995</v>
      </c>
      <c r="D17" s="44">
        <f>C17*0.3</f>
        <v>77067.704999999987</v>
      </c>
      <c r="E17" s="42">
        <f>O17*31</f>
        <v>13547</v>
      </c>
      <c r="F17" s="45"/>
      <c r="G17" s="42">
        <f>Q17*31</f>
        <v>68200</v>
      </c>
      <c r="H17" s="42">
        <f>AD17*10.45*0.3</f>
        <v>4805.954999999999</v>
      </c>
      <c r="I17" s="42">
        <f>AE17*0.075*10.45*0.3</f>
        <v>6140.5244999999986</v>
      </c>
      <c r="J17" s="42">
        <v>7750</v>
      </c>
      <c r="K17" s="42">
        <f>SUM(D17:J17)</f>
        <v>177511.18449999997</v>
      </c>
      <c r="M17">
        <v>793</v>
      </c>
      <c r="N17" s="1">
        <f>M17*31</f>
        <v>24583</v>
      </c>
      <c r="O17">
        <v>437</v>
      </c>
      <c r="Q17">
        <v>2200</v>
      </c>
      <c r="R17">
        <v>18</v>
      </c>
      <c r="S17">
        <f>R17*31</f>
        <v>558</v>
      </c>
      <c r="T17">
        <v>24</v>
      </c>
      <c r="U17">
        <f>T17*31</f>
        <v>744</v>
      </c>
      <c r="V17">
        <f>S17+U17</f>
        <v>1302</v>
      </c>
      <c r="W17">
        <v>3</v>
      </c>
      <c r="X17">
        <v>10</v>
      </c>
      <c r="Y17">
        <v>60</v>
      </c>
      <c r="Z17">
        <v>15</v>
      </c>
      <c r="AA17">
        <v>10</v>
      </c>
      <c r="AB17">
        <v>100</v>
      </c>
      <c r="AC17">
        <v>33</v>
      </c>
      <c r="AD17">
        <f>SUM(V17:AC17)</f>
        <v>1533</v>
      </c>
      <c r="AE17" s="1">
        <f>N17+AD17</f>
        <v>26116</v>
      </c>
      <c r="AF17" s="1">
        <v>172150</v>
      </c>
    </row>
    <row r="18" spans="1:32" ht="22.5" customHeight="1">
      <c r="A18" s="12" t="s">
        <v>4</v>
      </c>
      <c r="B18" s="42">
        <f t="shared" ref="B18:B21" si="11">M18*10.45</f>
        <v>8809.3499999999985</v>
      </c>
      <c r="C18" s="43">
        <f t="shared" ref="C18:C21" si="12">B18*31</f>
        <v>273089.84999999998</v>
      </c>
      <c r="D18" s="44">
        <f t="shared" ref="D18:D21" si="13">C18*0.3+1</f>
        <v>81927.954999999987</v>
      </c>
      <c r="E18" s="42">
        <f t="shared" ref="E18:E21" si="14">O18*31</f>
        <v>13547</v>
      </c>
      <c r="F18" s="45"/>
      <c r="G18" s="42">
        <f t="shared" ref="G18:G21" si="15">Q18*31</f>
        <v>68200</v>
      </c>
      <c r="H18" s="42">
        <f t="shared" ref="H18:H21" si="16">AD18*10.45*0.3</f>
        <v>4805.954999999999</v>
      </c>
      <c r="I18" s="42">
        <f t="shared" ref="I18:I21" si="17">AE18*0.075*10.45*0.3</f>
        <v>6504.968249999999</v>
      </c>
      <c r="J18" s="42">
        <v>7750</v>
      </c>
      <c r="K18" s="42">
        <f>SUM(D18:J18)</f>
        <v>182735.87824999998</v>
      </c>
      <c r="M18">
        <v>843</v>
      </c>
      <c r="N18" s="1">
        <f t="shared" ref="N18:N20" si="18">M18*31</f>
        <v>26133</v>
      </c>
      <c r="O18">
        <v>437</v>
      </c>
      <c r="Q18">
        <v>2200</v>
      </c>
      <c r="R18">
        <v>18</v>
      </c>
      <c r="S18">
        <f t="shared" ref="S18:S21" si="19">R18*31</f>
        <v>558</v>
      </c>
      <c r="T18">
        <v>24</v>
      </c>
      <c r="U18">
        <f t="shared" ref="U18:U21" si="20">T18*31</f>
        <v>744</v>
      </c>
      <c r="V18">
        <f t="shared" ref="V18:V21" si="21">S18+U18</f>
        <v>1302</v>
      </c>
      <c r="W18">
        <v>3</v>
      </c>
      <c r="X18">
        <v>10</v>
      </c>
      <c r="Y18">
        <v>60</v>
      </c>
      <c r="Z18">
        <v>15</v>
      </c>
      <c r="AA18">
        <v>10</v>
      </c>
      <c r="AB18">
        <v>100</v>
      </c>
      <c r="AC18">
        <v>33</v>
      </c>
      <c r="AD18">
        <f t="shared" ref="AD18:AD21" si="22">SUM(V18:AC18)</f>
        <v>1533</v>
      </c>
      <c r="AE18" s="1">
        <f>N18+AD18</f>
        <v>27666</v>
      </c>
      <c r="AF18" s="1">
        <v>177089</v>
      </c>
    </row>
    <row r="19" spans="1:32" ht="22.5" customHeight="1">
      <c r="A19" s="12" t="s">
        <v>5</v>
      </c>
      <c r="B19" s="42">
        <f t="shared" si="11"/>
        <v>9488.5999999999985</v>
      </c>
      <c r="C19" s="43">
        <f t="shared" si="12"/>
        <v>294146.59999999998</v>
      </c>
      <c r="D19" s="44">
        <f t="shared" si="13"/>
        <v>88244.98</v>
      </c>
      <c r="E19" s="42">
        <f t="shared" si="14"/>
        <v>13547</v>
      </c>
      <c r="F19" s="45"/>
      <c r="G19" s="42">
        <f t="shared" si="15"/>
        <v>68200</v>
      </c>
      <c r="H19" s="42">
        <f t="shared" si="16"/>
        <v>4805.954999999999</v>
      </c>
      <c r="I19" s="42">
        <f t="shared" si="17"/>
        <v>6978.7451249999986</v>
      </c>
      <c r="J19" s="42">
        <v>7750</v>
      </c>
      <c r="K19" s="42">
        <f>SUM(D19:J19)</f>
        <v>189526.68012499996</v>
      </c>
      <c r="M19">
        <v>908</v>
      </c>
      <c r="N19" s="1">
        <f t="shared" si="18"/>
        <v>28148</v>
      </c>
      <c r="O19">
        <v>437</v>
      </c>
      <c r="Q19">
        <v>2200</v>
      </c>
      <c r="R19">
        <v>18</v>
      </c>
      <c r="S19">
        <f t="shared" si="19"/>
        <v>558</v>
      </c>
      <c r="T19">
        <v>24</v>
      </c>
      <c r="U19">
        <f t="shared" si="20"/>
        <v>744</v>
      </c>
      <c r="V19">
        <f t="shared" si="21"/>
        <v>1302</v>
      </c>
      <c r="W19">
        <v>3</v>
      </c>
      <c r="X19">
        <v>10</v>
      </c>
      <c r="Y19">
        <v>60</v>
      </c>
      <c r="Z19">
        <v>15</v>
      </c>
      <c r="AA19">
        <v>10</v>
      </c>
      <c r="AB19">
        <v>100</v>
      </c>
      <c r="AC19">
        <v>33</v>
      </c>
      <c r="AD19">
        <f t="shared" si="22"/>
        <v>1533</v>
      </c>
      <c r="AE19" s="1">
        <f>N19+AD19</f>
        <v>29681</v>
      </c>
      <c r="AF19" s="1">
        <v>183476</v>
      </c>
    </row>
    <row r="20" spans="1:32" ht="22.5" customHeight="1">
      <c r="A20" s="12" t="s">
        <v>6</v>
      </c>
      <c r="B20" s="42">
        <f t="shared" si="11"/>
        <v>10042.449999999999</v>
      </c>
      <c r="C20" s="43">
        <f t="shared" si="12"/>
        <v>311315.94999999995</v>
      </c>
      <c r="D20" s="44">
        <f t="shared" si="13"/>
        <v>93395.784999999989</v>
      </c>
      <c r="E20" s="42">
        <f t="shared" si="14"/>
        <v>13547</v>
      </c>
      <c r="F20" s="45"/>
      <c r="G20" s="42">
        <f t="shared" si="15"/>
        <v>68200</v>
      </c>
      <c r="H20" s="42">
        <f t="shared" si="16"/>
        <v>4805.954999999999</v>
      </c>
      <c r="I20" s="42">
        <f t="shared" si="17"/>
        <v>7365.0554999999977</v>
      </c>
      <c r="J20" s="42">
        <v>7750</v>
      </c>
      <c r="K20" s="42">
        <f>SUM(D20:J20)</f>
        <v>195063.79549999995</v>
      </c>
      <c r="M20">
        <v>961</v>
      </c>
      <c r="N20" s="1">
        <f t="shared" si="18"/>
        <v>29791</v>
      </c>
      <c r="O20">
        <v>437</v>
      </c>
      <c r="Q20">
        <v>2200</v>
      </c>
      <c r="R20">
        <v>18</v>
      </c>
      <c r="S20">
        <f t="shared" si="19"/>
        <v>558</v>
      </c>
      <c r="T20">
        <v>24</v>
      </c>
      <c r="U20">
        <f t="shared" si="20"/>
        <v>744</v>
      </c>
      <c r="V20">
        <f t="shared" si="21"/>
        <v>1302</v>
      </c>
      <c r="W20">
        <v>3</v>
      </c>
      <c r="X20">
        <v>10</v>
      </c>
      <c r="Y20">
        <v>60</v>
      </c>
      <c r="Z20">
        <v>15</v>
      </c>
      <c r="AA20">
        <v>10</v>
      </c>
      <c r="AB20">
        <v>100</v>
      </c>
      <c r="AC20">
        <v>33</v>
      </c>
      <c r="AD20">
        <f t="shared" si="22"/>
        <v>1533</v>
      </c>
      <c r="AE20" s="1">
        <f>N20+AD20</f>
        <v>31324</v>
      </c>
      <c r="AF20" s="1">
        <v>188731</v>
      </c>
    </row>
    <row r="21" spans="1:32" ht="22.5" customHeight="1">
      <c r="A21" s="12" t="s">
        <v>7</v>
      </c>
      <c r="B21" s="42">
        <f t="shared" si="11"/>
        <v>10575.4</v>
      </c>
      <c r="C21" s="43">
        <f t="shared" si="12"/>
        <v>327837.39999999997</v>
      </c>
      <c r="D21" s="44">
        <f t="shared" si="13"/>
        <v>98352.219999999987</v>
      </c>
      <c r="E21" s="42">
        <f t="shared" si="14"/>
        <v>13547</v>
      </c>
      <c r="F21" s="45"/>
      <c r="G21" s="42">
        <f t="shared" si="15"/>
        <v>68200</v>
      </c>
      <c r="H21" s="42">
        <f t="shared" si="16"/>
        <v>4805.954999999999</v>
      </c>
      <c r="I21" s="42">
        <f t="shared" si="17"/>
        <v>7736.7881249999991</v>
      </c>
      <c r="J21" s="42">
        <v>7750</v>
      </c>
      <c r="K21" s="42">
        <f>SUM(D21:J21)</f>
        <v>200391.96312499995</v>
      </c>
      <c r="M21">
        <v>1012</v>
      </c>
      <c r="N21" s="1">
        <f>M21*31</f>
        <v>31372</v>
      </c>
      <c r="O21">
        <v>437</v>
      </c>
      <c r="Q21">
        <v>2200</v>
      </c>
      <c r="R21">
        <v>18</v>
      </c>
      <c r="S21">
        <f t="shared" si="19"/>
        <v>558</v>
      </c>
      <c r="T21">
        <v>24</v>
      </c>
      <c r="U21">
        <f t="shared" si="20"/>
        <v>744</v>
      </c>
      <c r="V21">
        <f t="shared" si="21"/>
        <v>1302</v>
      </c>
      <c r="W21">
        <v>3</v>
      </c>
      <c r="X21">
        <v>10</v>
      </c>
      <c r="Y21">
        <v>60</v>
      </c>
      <c r="Z21">
        <v>15</v>
      </c>
      <c r="AA21">
        <v>10</v>
      </c>
      <c r="AB21">
        <v>100</v>
      </c>
      <c r="AC21">
        <v>33</v>
      </c>
      <c r="AD21">
        <f t="shared" si="22"/>
        <v>1533</v>
      </c>
      <c r="AE21" s="1">
        <f>N21+AD21</f>
        <v>32905</v>
      </c>
      <c r="AF21" s="1">
        <v>194291</v>
      </c>
    </row>
    <row r="22" spans="1:32">
      <c r="E22" s="2" t="s">
        <v>130</v>
      </c>
    </row>
    <row r="23" spans="1:32">
      <c r="E23" s="2"/>
    </row>
    <row r="24" spans="1:32">
      <c r="A24" s="3" t="s">
        <v>34</v>
      </c>
      <c r="B24" t="s">
        <v>33</v>
      </c>
    </row>
    <row r="25" spans="1:32">
      <c r="A25" s="3" t="s">
        <v>34</v>
      </c>
      <c r="B25" t="s">
        <v>106</v>
      </c>
    </row>
    <row r="26" spans="1:32">
      <c r="A26" s="3"/>
      <c r="B26" t="s">
        <v>107</v>
      </c>
    </row>
    <row r="27" spans="1:32">
      <c r="A27" s="3"/>
      <c r="B27" t="s">
        <v>118</v>
      </c>
    </row>
    <row r="28" spans="1:32">
      <c r="A28" s="3"/>
      <c r="B28" t="s">
        <v>152</v>
      </c>
    </row>
    <row r="29" spans="1:32">
      <c r="A29" s="3" t="s">
        <v>34</v>
      </c>
      <c r="B29" t="s">
        <v>35</v>
      </c>
    </row>
    <row r="30" spans="1:32">
      <c r="A30" s="3" t="s">
        <v>34</v>
      </c>
      <c r="B30" t="s">
        <v>36</v>
      </c>
    </row>
    <row r="31" spans="1:32">
      <c r="A31" s="3" t="s">
        <v>34</v>
      </c>
      <c r="B31" t="s">
        <v>37</v>
      </c>
    </row>
    <row r="32" spans="1:32">
      <c r="A32" s="3" t="s">
        <v>34</v>
      </c>
      <c r="B32" t="s">
        <v>50</v>
      </c>
    </row>
    <row r="33" spans="1:2">
      <c r="A33" s="3" t="s">
        <v>34</v>
      </c>
      <c r="B33" t="s">
        <v>60</v>
      </c>
    </row>
    <row r="34" spans="1:2">
      <c r="A34" s="3" t="s">
        <v>34</v>
      </c>
      <c r="B34" t="s">
        <v>40</v>
      </c>
    </row>
    <row r="35" spans="1:2">
      <c r="B35" t="s">
        <v>41</v>
      </c>
    </row>
    <row r="36" spans="1:2">
      <c r="A36" s="3" t="s">
        <v>34</v>
      </c>
      <c r="B36" s="4" t="s">
        <v>42</v>
      </c>
    </row>
    <row r="37" spans="1:2">
      <c r="B37" t="s">
        <v>43</v>
      </c>
    </row>
  </sheetData>
  <mergeCells count="3">
    <mergeCell ref="A1:K1"/>
    <mergeCell ref="A3:K3"/>
    <mergeCell ref="A4:K4"/>
  </mergeCells>
  <phoneticPr fontId="1"/>
  <printOptions horizontalCentered="1"/>
  <pageMargins left="0.31496062992125984" right="0.11811023622047245"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dimension ref="A1:AF71"/>
  <sheetViews>
    <sheetView tabSelected="1" view="pageBreakPreview" zoomScaleSheetLayoutView="100" workbookViewId="0">
      <selection activeCell="AL13" sqref="AL13"/>
    </sheetView>
  </sheetViews>
  <sheetFormatPr defaultRowHeight="18.75"/>
  <cols>
    <col min="1" max="11" width="8.25" customWidth="1"/>
    <col min="12" max="32" width="0" hidden="1" customWidth="1"/>
    <col min="34" max="34" width="0" hidden="1" customWidth="1"/>
  </cols>
  <sheetData>
    <row r="1" spans="1:32" ht="19.5">
      <c r="A1" s="58" t="s">
        <v>51</v>
      </c>
      <c r="B1" s="58"/>
      <c r="C1" s="58"/>
      <c r="D1" s="58"/>
      <c r="E1" s="58"/>
      <c r="F1" s="58"/>
      <c r="G1" s="58"/>
      <c r="H1" s="58"/>
      <c r="I1" s="58"/>
      <c r="J1" s="58"/>
      <c r="K1" s="58"/>
    </row>
    <row r="2" spans="1:32" s="5" customFormat="1" ht="15.75">
      <c r="A2" s="5" t="s">
        <v>57</v>
      </c>
      <c r="J2" s="59">
        <v>45505</v>
      </c>
      <c r="K2" s="59"/>
    </row>
    <row r="3" spans="1:32" s="5" customFormat="1" ht="11.25" customHeight="1">
      <c r="A3" s="5" t="s">
        <v>52</v>
      </c>
    </row>
    <row r="4" spans="1:32" s="5" customFormat="1" ht="11.25" customHeight="1">
      <c r="A4" s="46"/>
      <c r="B4" s="13" t="s">
        <v>8</v>
      </c>
      <c r="C4" s="16" t="s">
        <v>9</v>
      </c>
      <c r="D4" s="15" t="s">
        <v>10</v>
      </c>
      <c r="E4" s="13" t="s">
        <v>11</v>
      </c>
      <c r="F4" s="13" t="s">
        <v>12</v>
      </c>
      <c r="G4" s="13" t="s">
        <v>13</v>
      </c>
      <c r="H4" s="13" t="s">
        <v>14</v>
      </c>
      <c r="I4" s="13" t="s">
        <v>15</v>
      </c>
      <c r="J4" s="13" t="s">
        <v>16</v>
      </c>
      <c r="K4" s="13" t="s">
        <v>17</v>
      </c>
      <c r="M4" s="5" t="s">
        <v>18</v>
      </c>
      <c r="N4" s="5" t="s">
        <v>28</v>
      </c>
      <c r="O4" s="5" t="s">
        <v>11</v>
      </c>
      <c r="P4" s="5" t="s">
        <v>12</v>
      </c>
      <c r="Q4" s="5" t="s">
        <v>21</v>
      </c>
      <c r="R4" s="5" t="s">
        <v>22</v>
      </c>
      <c r="S4" s="5" t="s">
        <v>23</v>
      </c>
      <c r="T4" s="5" t="s">
        <v>116</v>
      </c>
      <c r="U4" s="5" t="s">
        <v>23</v>
      </c>
      <c r="W4" s="5" t="s">
        <v>112</v>
      </c>
      <c r="X4" s="5" t="s">
        <v>117</v>
      </c>
      <c r="Y4" s="5" t="s">
        <v>24</v>
      </c>
      <c r="Z4" s="5" t="s">
        <v>25</v>
      </c>
      <c r="AA4" s="5" t="s">
        <v>26</v>
      </c>
      <c r="AB4" s="5" t="s">
        <v>30</v>
      </c>
      <c r="AC4" s="5" t="s">
        <v>31</v>
      </c>
      <c r="AD4" s="5" t="s">
        <v>27</v>
      </c>
      <c r="AE4" s="5" t="s">
        <v>29</v>
      </c>
      <c r="AF4" s="5" t="s">
        <v>32</v>
      </c>
    </row>
    <row r="5" spans="1:32" s="5" customFormat="1" ht="11.25" customHeight="1">
      <c r="A5" s="13" t="s">
        <v>3</v>
      </c>
      <c r="B5" s="47">
        <f>M5*10.45</f>
        <v>7492.65</v>
      </c>
      <c r="C5" s="48">
        <f>B5*31</f>
        <v>232272.15</v>
      </c>
      <c r="D5" s="49">
        <f>C5*0.1+1</f>
        <v>23228.215</v>
      </c>
      <c r="E5" s="47">
        <f>O5*31</f>
        <v>42470</v>
      </c>
      <c r="F5" s="47">
        <f>P5*31</f>
        <v>102300</v>
      </c>
      <c r="G5" s="47">
        <f>Q5*31</f>
        <v>20150</v>
      </c>
      <c r="H5" s="47">
        <f>AD5*10.45*0.1</f>
        <v>1601.9849999999999</v>
      </c>
      <c r="I5" s="47">
        <f>AE5*0.075*10.45*0.1</f>
        <v>1862.1899999999998</v>
      </c>
      <c r="J5" s="47">
        <v>7750</v>
      </c>
      <c r="K5" s="47">
        <f>SUM(D5:J5)</f>
        <v>199362.38999999998</v>
      </c>
      <c r="M5" s="5">
        <v>717</v>
      </c>
      <c r="N5" s="6">
        <f>M5*31</f>
        <v>22227</v>
      </c>
      <c r="O5" s="5">
        <v>1370</v>
      </c>
      <c r="P5" s="5">
        <v>3300</v>
      </c>
      <c r="Q5" s="5">
        <v>650</v>
      </c>
      <c r="R5" s="5">
        <v>18</v>
      </c>
      <c r="S5" s="5">
        <f>R5*31</f>
        <v>558</v>
      </c>
      <c r="T5" s="5">
        <v>24</v>
      </c>
      <c r="U5" s="5">
        <f>T5*31</f>
        <v>744</v>
      </c>
      <c r="V5" s="5">
        <f>S5+U5</f>
        <v>1302</v>
      </c>
      <c r="W5" s="5">
        <v>3</v>
      </c>
      <c r="X5" s="5">
        <v>10</v>
      </c>
      <c r="Y5" s="5">
        <v>60</v>
      </c>
      <c r="Z5" s="5">
        <v>15</v>
      </c>
      <c r="AA5" s="5">
        <v>10</v>
      </c>
      <c r="AB5" s="5">
        <v>100</v>
      </c>
      <c r="AC5" s="5">
        <v>33</v>
      </c>
      <c r="AD5" s="5">
        <f>SUM(V5:AC5)</f>
        <v>1533</v>
      </c>
      <c r="AE5" s="6">
        <f>N5+AD5</f>
        <v>23760</v>
      </c>
      <c r="AF5" s="6">
        <v>196449</v>
      </c>
    </row>
    <row r="6" spans="1:32" s="5" customFormat="1" ht="11.25" customHeight="1">
      <c r="A6" s="13" t="s">
        <v>4</v>
      </c>
      <c r="B6" s="47">
        <f t="shared" ref="B6:B9" si="0">M6*10.45</f>
        <v>7973.3499999999995</v>
      </c>
      <c r="C6" s="48">
        <f t="shared" ref="C6:C9" si="1">B6*31</f>
        <v>247173.84999999998</v>
      </c>
      <c r="D6" s="49">
        <f t="shared" ref="D6:D8" si="2">C6*0.1+1</f>
        <v>24718.384999999998</v>
      </c>
      <c r="E6" s="47">
        <f t="shared" ref="E6:G9" si="3">O6*31</f>
        <v>42470</v>
      </c>
      <c r="F6" s="47">
        <f t="shared" si="3"/>
        <v>102300</v>
      </c>
      <c r="G6" s="47">
        <f t="shared" si="3"/>
        <v>20150</v>
      </c>
      <c r="H6" s="47">
        <f t="shared" ref="H6:H9" si="4">AD6*10.45*0.1</f>
        <v>1601.9849999999999</v>
      </c>
      <c r="I6" s="47">
        <f t="shared" ref="I6:I9" si="5">AE6*0.075*10.45*0.1</f>
        <v>1973.9527499999997</v>
      </c>
      <c r="J6" s="47">
        <v>7750</v>
      </c>
      <c r="K6" s="47">
        <f>SUM(D6:J6)</f>
        <v>200964.32274999999</v>
      </c>
      <c r="M6" s="5">
        <v>763</v>
      </c>
      <c r="N6" s="6">
        <f t="shared" ref="N6:N8" si="6">M6*31</f>
        <v>23653</v>
      </c>
      <c r="O6" s="5">
        <v>1370</v>
      </c>
      <c r="P6" s="5">
        <v>3300</v>
      </c>
      <c r="Q6" s="5">
        <v>650</v>
      </c>
      <c r="R6" s="5">
        <v>18</v>
      </c>
      <c r="S6" s="5">
        <f t="shared" ref="S6:S9" si="7">R6*31</f>
        <v>558</v>
      </c>
      <c r="T6" s="5">
        <v>24</v>
      </c>
      <c r="U6" s="5">
        <f t="shared" ref="U6:U9" si="8">T6*31</f>
        <v>744</v>
      </c>
      <c r="V6" s="5">
        <f t="shared" ref="V6:V9" si="9">S6+U6</f>
        <v>1302</v>
      </c>
      <c r="W6" s="5">
        <v>3</v>
      </c>
      <c r="X6" s="5">
        <v>10</v>
      </c>
      <c r="Y6" s="5">
        <v>60</v>
      </c>
      <c r="Z6" s="5">
        <v>15</v>
      </c>
      <c r="AA6" s="5">
        <v>10</v>
      </c>
      <c r="AB6" s="5">
        <v>100</v>
      </c>
      <c r="AC6" s="5">
        <v>33</v>
      </c>
      <c r="AD6" s="5">
        <f t="shared" ref="AD6:AD9" si="10">SUM(V6:AC6)</f>
        <v>1533</v>
      </c>
      <c r="AE6" s="6">
        <f>N6+AD6</f>
        <v>25186</v>
      </c>
      <c r="AF6" s="6">
        <v>197997</v>
      </c>
    </row>
    <row r="7" spans="1:32" s="5" customFormat="1" ht="11.25" customHeight="1">
      <c r="A7" s="13" t="s">
        <v>5</v>
      </c>
      <c r="B7" s="47">
        <f t="shared" si="0"/>
        <v>8652.5999999999985</v>
      </c>
      <c r="C7" s="48">
        <f t="shared" si="1"/>
        <v>268230.59999999998</v>
      </c>
      <c r="D7" s="49">
        <f t="shared" si="2"/>
        <v>26824.059999999998</v>
      </c>
      <c r="E7" s="47">
        <f t="shared" si="3"/>
        <v>42470</v>
      </c>
      <c r="F7" s="47">
        <f t="shared" si="3"/>
        <v>102300</v>
      </c>
      <c r="G7" s="47">
        <f t="shared" si="3"/>
        <v>20150</v>
      </c>
      <c r="H7" s="47">
        <f t="shared" si="4"/>
        <v>1601.9849999999999</v>
      </c>
      <c r="I7" s="47">
        <f t="shared" si="5"/>
        <v>2131.8783749999998</v>
      </c>
      <c r="J7" s="47">
        <v>7750</v>
      </c>
      <c r="K7" s="47">
        <f>SUM(D7:J7)</f>
        <v>203227.92337499998</v>
      </c>
      <c r="M7" s="5">
        <v>828</v>
      </c>
      <c r="N7" s="6">
        <f t="shared" si="6"/>
        <v>25668</v>
      </c>
      <c r="O7" s="5">
        <v>1370</v>
      </c>
      <c r="P7" s="5">
        <v>3300</v>
      </c>
      <c r="Q7" s="5">
        <v>650</v>
      </c>
      <c r="R7" s="5">
        <v>18</v>
      </c>
      <c r="S7" s="5">
        <f t="shared" si="7"/>
        <v>558</v>
      </c>
      <c r="T7" s="5">
        <v>24</v>
      </c>
      <c r="U7" s="5">
        <f t="shared" si="8"/>
        <v>744</v>
      </c>
      <c r="V7" s="5">
        <f t="shared" si="9"/>
        <v>1302</v>
      </c>
      <c r="W7" s="5">
        <v>3</v>
      </c>
      <c r="X7" s="5">
        <v>10</v>
      </c>
      <c r="Y7" s="5">
        <v>60</v>
      </c>
      <c r="Z7" s="5">
        <v>15</v>
      </c>
      <c r="AA7" s="5">
        <v>10</v>
      </c>
      <c r="AB7" s="5">
        <v>100</v>
      </c>
      <c r="AC7" s="5">
        <v>33</v>
      </c>
      <c r="AD7" s="5">
        <f t="shared" si="10"/>
        <v>1533</v>
      </c>
      <c r="AE7" s="6">
        <f>N7+AD7</f>
        <v>27201</v>
      </c>
      <c r="AF7" s="6">
        <v>200123</v>
      </c>
    </row>
    <row r="8" spans="1:32" s="5" customFormat="1" ht="11.25" customHeight="1">
      <c r="A8" s="13" t="s">
        <v>6</v>
      </c>
      <c r="B8" s="47">
        <f t="shared" si="0"/>
        <v>9227.3499999999985</v>
      </c>
      <c r="C8" s="48">
        <f t="shared" si="1"/>
        <v>286047.84999999998</v>
      </c>
      <c r="D8" s="49">
        <f t="shared" si="2"/>
        <v>28605.785</v>
      </c>
      <c r="E8" s="47">
        <f t="shared" si="3"/>
        <v>42470</v>
      </c>
      <c r="F8" s="47">
        <f t="shared" si="3"/>
        <v>102300</v>
      </c>
      <c r="G8" s="47">
        <f t="shared" si="3"/>
        <v>20150</v>
      </c>
      <c r="H8" s="47">
        <f t="shared" si="4"/>
        <v>1601.9849999999999</v>
      </c>
      <c r="I8" s="47">
        <f t="shared" si="5"/>
        <v>2265.5077499999998</v>
      </c>
      <c r="J8" s="47">
        <v>7750</v>
      </c>
      <c r="K8" s="47">
        <f>SUM(D8:J8)</f>
        <v>205143.27774999998</v>
      </c>
      <c r="M8" s="5">
        <v>883</v>
      </c>
      <c r="N8" s="6">
        <f t="shared" si="6"/>
        <v>27373</v>
      </c>
      <c r="O8" s="5">
        <v>1370</v>
      </c>
      <c r="P8" s="5">
        <v>3300</v>
      </c>
      <c r="Q8" s="5">
        <v>650</v>
      </c>
      <c r="R8" s="5">
        <v>18</v>
      </c>
      <c r="S8" s="5">
        <f t="shared" si="7"/>
        <v>558</v>
      </c>
      <c r="T8" s="5">
        <v>24</v>
      </c>
      <c r="U8" s="5">
        <f t="shared" si="8"/>
        <v>744</v>
      </c>
      <c r="V8" s="5">
        <f t="shared" si="9"/>
        <v>1302</v>
      </c>
      <c r="W8" s="5">
        <v>3</v>
      </c>
      <c r="X8" s="5">
        <v>10</v>
      </c>
      <c r="Y8" s="5">
        <v>60</v>
      </c>
      <c r="Z8" s="5">
        <v>15</v>
      </c>
      <c r="AA8" s="5">
        <v>10</v>
      </c>
      <c r="AB8" s="5">
        <v>100</v>
      </c>
      <c r="AC8" s="5">
        <v>33</v>
      </c>
      <c r="AD8" s="5">
        <f t="shared" si="10"/>
        <v>1533</v>
      </c>
      <c r="AE8" s="6">
        <f>N8+AD8</f>
        <v>28906</v>
      </c>
      <c r="AF8" s="6">
        <v>201943</v>
      </c>
    </row>
    <row r="9" spans="1:32" s="5" customFormat="1" ht="11.25" customHeight="1">
      <c r="A9" s="13" t="s">
        <v>7</v>
      </c>
      <c r="B9" s="47">
        <f t="shared" si="0"/>
        <v>9739.4</v>
      </c>
      <c r="C9" s="48">
        <f t="shared" si="1"/>
        <v>301921.39999999997</v>
      </c>
      <c r="D9" s="49">
        <f>C9*0.1</f>
        <v>30192.14</v>
      </c>
      <c r="E9" s="47">
        <f t="shared" si="3"/>
        <v>42470</v>
      </c>
      <c r="F9" s="47">
        <f t="shared" si="3"/>
        <v>102300</v>
      </c>
      <c r="G9" s="47">
        <f t="shared" si="3"/>
        <v>20150</v>
      </c>
      <c r="H9" s="47">
        <f t="shared" si="4"/>
        <v>1601.9849999999999</v>
      </c>
      <c r="I9" s="47">
        <f t="shared" si="5"/>
        <v>2384.5593750000003</v>
      </c>
      <c r="J9" s="47">
        <v>7750</v>
      </c>
      <c r="K9" s="47">
        <f>SUM(D9:J9)</f>
        <v>206848.68437500001</v>
      </c>
      <c r="M9" s="5">
        <v>932</v>
      </c>
      <c r="N9" s="6">
        <f>M9*31</f>
        <v>28892</v>
      </c>
      <c r="O9" s="5">
        <v>1370</v>
      </c>
      <c r="P9" s="5">
        <v>3300</v>
      </c>
      <c r="Q9" s="5">
        <v>650</v>
      </c>
      <c r="R9" s="5">
        <v>18</v>
      </c>
      <c r="S9" s="5">
        <f t="shared" si="7"/>
        <v>558</v>
      </c>
      <c r="T9" s="5">
        <v>24</v>
      </c>
      <c r="U9" s="5">
        <f t="shared" si="8"/>
        <v>744</v>
      </c>
      <c r="V9" s="5">
        <f t="shared" si="9"/>
        <v>1302</v>
      </c>
      <c r="W9" s="5">
        <v>3</v>
      </c>
      <c r="X9" s="5">
        <v>10</v>
      </c>
      <c r="Y9" s="5">
        <v>60</v>
      </c>
      <c r="Z9" s="5">
        <v>15</v>
      </c>
      <c r="AA9" s="5">
        <v>10</v>
      </c>
      <c r="AB9" s="5">
        <v>100</v>
      </c>
      <c r="AC9" s="5">
        <v>33</v>
      </c>
      <c r="AD9" s="5">
        <f t="shared" si="10"/>
        <v>1533</v>
      </c>
      <c r="AE9" s="6">
        <f>N9+AD9</f>
        <v>30425</v>
      </c>
      <c r="AF9" s="6">
        <v>203695</v>
      </c>
    </row>
    <row r="10" spans="1:32" s="5" customFormat="1" ht="11.25" customHeight="1">
      <c r="A10" s="5" t="s">
        <v>53</v>
      </c>
      <c r="E10" s="7" t="s">
        <v>154</v>
      </c>
    </row>
    <row r="11" spans="1:32" s="5" customFormat="1" ht="11.25" customHeight="1">
      <c r="A11" s="46"/>
      <c r="B11" s="13" t="s">
        <v>8</v>
      </c>
      <c r="C11" s="16" t="s">
        <v>9</v>
      </c>
      <c r="D11" s="15" t="s">
        <v>10</v>
      </c>
      <c r="E11" s="13" t="s">
        <v>11</v>
      </c>
      <c r="F11" s="13" t="s">
        <v>12</v>
      </c>
      <c r="G11" s="13" t="s">
        <v>13</v>
      </c>
      <c r="H11" s="13" t="s">
        <v>14</v>
      </c>
      <c r="I11" s="13" t="s">
        <v>15</v>
      </c>
      <c r="J11" s="13" t="s">
        <v>16</v>
      </c>
      <c r="K11" s="13" t="s">
        <v>17</v>
      </c>
      <c r="M11" s="5" t="s">
        <v>18</v>
      </c>
      <c r="N11" s="5" t="s">
        <v>28</v>
      </c>
      <c r="O11" s="5" t="s">
        <v>11</v>
      </c>
      <c r="P11" s="5" t="s">
        <v>12</v>
      </c>
      <c r="Q11" s="5" t="s">
        <v>21</v>
      </c>
      <c r="R11" s="5" t="s">
        <v>22</v>
      </c>
      <c r="S11" s="5" t="s">
        <v>23</v>
      </c>
      <c r="T11" s="5" t="s">
        <v>116</v>
      </c>
      <c r="U11" s="5" t="s">
        <v>23</v>
      </c>
      <c r="W11" s="5" t="s">
        <v>112</v>
      </c>
      <c r="X11" s="5" t="s">
        <v>117</v>
      </c>
      <c r="Y11" s="5" t="s">
        <v>24</v>
      </c>
      <c r="Z11" s="5" t="s">
        <v>25</v>
      </c>
      <c r="AA11" s="5" t="s">
        <v>26</v>
      </c>
      <c r="AB11" s="5" t="s">
        <v>30</v>
      </c>
      <c r="AC11" s="5" t="s">
        <v>31</v>
      </c>
      <c r="AD11" s="5" t="s">
        <v>27</v>
      </c>
      <c r="AE11" s="5" t="s">
        <v>29</v>
      </c>
      <c r="AF11" s="5" t="s">
        <v>32</v>
      </c>
    </row>
    <row r="12" spans="1:32" s="5" customFormat="1" ht="11.25" customHeight="1">
      <c r="A12" s="13" t="s">
        <v>3</v>
      </c>
      <c r="B12" s="47">
        <f>M12*10.45</f>
        <v>7492.65</v>
      </c>
      <c r="C12" s="48">
        <f>B12*31</f>
        <v>232272.15</v>
      </c>
      <c r="D12" s="49">
        <f>C12*0.1+1</f>
        <v>23228.215</v>
      </c>
      <c r="E12" s="47">
        <f>O12*31</f>
        <v>42470</v>
      </c>
      <c r="F12" s="47">
        <f>P12*31</f>
        <v>102300</v>
      </c>
      <c r="G12" s="47">
        <f>Q12*31</f>
        <v>42160</v>
      </c>
      <c r="H12" s="47">
        <f>AD12*10.45*0.1</f>
        <v>1601.9849999999999</v>
      </c>
      <c r="I12" s="47">
        <f>AE12*0.075*10.45*0.1</f>
        <v>1862.1899999999998</v>
      </c>
      <c r="J12" s="47">
        <v>7750</v>
      </c>
      <c r="K12" s="47">
        <f>SUM(D12:J12)</f>
        <v>221372.38999999998</v>
      </c>
      <c r="M12" s="5">
        <v>717</v>
      </c>
      <c r="N12" s="6">
        <f>M12*31</f>
        <v>22227</v>
      </c>
      <c r="O12" s="5">
        <v>1370</v>
      </c>
      <c r="P12" s="5">
        <v>3300</v>
      </c>
      <c r="Q12" s="5">
        <v>1360</v>
      </c>
      <c r="R12" s="5">
        <v>18</v>
      </c>
      <c r="S12" s="5">
        <f>R12*31</f>
        <v>558</v>
      </c>
      <c r="T12" s="5">
        <v>24</v>
      </c>
      <c r="U12" s="5">
        <f>T12*31</f>
        <v>744</v>
      </c>
      <c r="V12" s="5">
        <f>S12+U12</f>
        <v>1302</v>
      </c>
      <c r="W12" s="5">
        <v>3</v>
      </c>
      <c r="X12" s="5">
        <v>10</v>
      </c>
      <c r="Y12" s="5">
        <v>60</v>
      </c>
      <c r="Z12" s="5">
        <v>15</v>
      </c>
      <c r="AA12" s="5">
        <v>10</v>
      </c>
      <c r="AB12" s="5">
        <v>100</v>
      </c>
      <c r="AC12" s="5">
        <v>33</v>
      </c>
      <c r="AD12" s="5">
        <f>SUM(V12:AC12)</f>
        <v>1533</v>
      </c>
      <c r="AE12" s="6">
        <f>N12+AD12</f>
        <v>23760</v>
      </c>
      <c r="AF12" s="6">
        <v>218459</v>
      </c>
    </row>
    <row r="13" spans="1:32" s="5" customFormat="1" ht="11.25" customHeight="1">
      <c r="A13" s="13" t="s">
        <v>4</v>
      </c>
      <c r="B13" s="47">
        <f t="shared" ref="B13:B16" si="11">M13*10.45</f>
        <v>7973.3499999999995</v>
      </c>
      <c r="C13" s="48">
        <f t="shared" ref="C13:C16" si="12">B13*31</f>
        <v>247173.84999999998</v>
      </c>
      <c r="D13" s="49">
        <f t="shared" ref="D13:D16" si="13">C13*0.1+1</f>
        <v>24718.384999999998</v>
      </c>
      <c r="E13" s="47">
        <f t="shared" ref="E13:E16" si="14">O13*31</f>
        <v>42470</v>
      </c>
      <c r="F13" s="47">
        <f t="shared" ref="F13:F16" si="15">P13*31</f>
        <v>102300</v>
      </c>
      <c r="G13" s="47">
        <f t="shared" ref="G13:G16" si="16">Q13*31</f>
        <v>42160</v>
      </c>
      <c r="H13" s="47">
        <f t="shared" ref="H13:H16" si="17">AD13*10.45*0.1</f>
        <v>1601.9849999999999</v>
      </c>
      <c r="I13" s="47">
        <f t="shared" ref="I13:I16" si="18">AE13*0.075*10.45*0.1</f>
        <v>1973.9527499999997</v>
      </c>
      <c r="J13" s="47">
        <v>7750</v>
      </c>
      <c r="K13" s="47">
        <f>SUM(D13:J13)</f>
        <v>222974.32274999999</v>
      </c>
      <c r="M13" s="5">
        <v>763</v>
      </c>
      <c r="N13" s="6">
        <f t="shared" ref="N13:N15" si="19">M13*31</f>
        <v>23653</v>
      </c>
      <c r="O13" s="5">
        <v>1370</v>
      </c>
      <c r="P13" s="5">
        <v>3300</v>
      </c>
      <c r="Q13" s="5">
        <v>1360</v>
      </c>
      <c r="R13" s="5">
        <v>18</v>
      </c>
      <c r="S13" s="5">
        <f t="shared" ref="S13:S16" si="20">R13*31</f>
        <v>558</v>
      </c>
      <c r="T13" s="5">
        <v>24</v>
      </c>
      <c r="U13" s="5">
        <f t="shared" ref="U13:U16" si="21">T13*31</f>
        <v>744</v>
      </c>
      <c r="V13" s="5">
        <f t="shared" ref="V13:V16" si="22">S13+U13</f>
        <v>1302</v>
      </c>
      <c r="W13" s="5">
        <v>3</v>
      </c>
      <c r="X13" s="5">
        <v>10</v>
      </c>
      <c r="Y13" s="5">
        <v>60</v>
      </c>
      <c r="Z13" s="5">
        <v>15</v>
      </c>
      <c r="AA13" s="5">
        <v>10</v>
      </c>
      <c r="AB13" s="5">
        <v>100</v>
      </c>
      <c r="AC13" s="5">
        <v>33</v>
      </c>
      <c r="AD13" s="5">
        <f t="shared" ref="AD13:AD16" si="23">SUM(V13:AC13)</f>
        <v>1533</v>
      </c>
      <c r="AE13" s="6">
        <f>N13+AD13</f>
        <v>25186</v>
      </c>
      <c r="AF13" s="6">
        <v>220007</v>
      </c>
    </row>
    <row r="14" spans="1:32" s="5" customFormat="1" ht="11.25" customHeight="1">
      <c r="A14" s="13" t="s">
        <v>5</v>
      </c>
      <c r="B14" s="47">
        <f t="shared" si="11"/>
        <v>8652.5999999999985</v>
      </c>
      <c r="C14" s="48">
        <f t="shared" si="12"/>
        <v>268230.59999999998</v>
      </c>
      <c r="D14" s="49">
        <f t="shared" si="13"/>
        <v>26824.059999999998</v>
      </c>
      <c r="E14" s="47">
        <f t="shared" si="14"/>
        <v>42470</v>
      </c>
      <c r="F14" s="47">
        <f t="shared" si="15"/>
        <v>102300</v>
      </c>
      <c r="G14" s="47">
        <f t="shared" si="16"/>
        <v>42160</v>
      </c>
      <c r="H14" s="47">
        <f t="shared" si="17"/>
        <v>1601.9849999999999</v>
      </c>
      <c r="I14" s="47">
        <f t="shared" si="18"/>
        <v>2131.8783749999998</v>
      </c>
      <c r="J14" s="47">
        <v>7750</v>
      </c>
      <c r="K14" s="47">
        <f>SUM(D14:J14)</f>
        <v>225237.92337499998</v>
      </c>
      <c r="M14" s="5">
        <v>828</v>
      </c>
      <c r="N14" s="6">
        <f t="shared" si="19"/>
        <v>25668</v>
      </c>
      <c r="O14" s="5">
        <v>1370</v>
      </c>
      <c r="P14" s="5">
        <v>3300</v>
      </c>
      <c r="Q14" s="5">
        <v>1360</v>
      </c>
      <c r="R14" s="5">
        <v>18</v>
      </c>
      <c r="S14" s="5">
        <f t="shared" si="20"/>
        <v>558</v>
      </c>
      <c r="T14" s="5">
        <v>24</v>
      </c>
      <c r="U14" s="5">
        <f t="shared" si="21"/>
        <v>744</v>
      </c>
      <c r="V14" s="5">
        <f t="shared" si="22"/>
        <v>1302</v>
      </c>
      <c r="W14" s="5">
        <v>3</v>
      </c>
      <c r="X14" s="5">
        <v>10</v>
      </c>
      <c r="Y14" s="5">
        <v>60</v>
      </c>
      <c r="Z14" s="5">
        <v>15</v>
      </c>
      <c r="AA14" s="5">
        <v>10</v>
      </c>
      <c r="AB14" s="5">
        <v>100</v>
      </c>
      <c r="AC14" s="5">
        <v>33</v>
      </c>
      <c r="AD14" s="5">
        <f t="shared" si="23"/>
        <v>1533</v>
      </c>
      <c r="AE14" s="6">
        <f>N14+AD14</f>
        <v>27201</v>
      </c>
      <c r="AF14" s="6">
        <v>222133</v>
      </c>
    </row>
    <row r="15" spans="1:32" s="5" customFormat="1" ht="11.25" customHeight="1">
      <c r="A15" s="13" t="s">
        <v>6</v>
      </c>
      <c r="B15" s="47">
        <f t="shared" si="11"/>
        <v>9227.3499999999985</v>
      </c>
      <c r="C15" s="48">
        <f t="shared" si="12"/>
        <v>286047.84999999998</v>
      </c>
      <c r="D15" s="49">
        <f t="shared" si="13"/>
        <v>28605.785</v>
      </c>
      <c r="E15" s="47">
        <f t="shared" si="14"/>
        <v>42470</v>
      </c>
      <c r="F15" s="47">
        <f t="shared" si="15"/>
        <v>102300</v>
      </c>
      <c r="G15" s="47">
        <f t="shared" si="16"/>
        <v>42160</v>
      </c>
      <c r="H15" s="47">
        <f t="shared" si="17"/>
        <v>1601.9849999999999</v>
      </c>
      <c r="I15" s="47">
        <f t="shared" si="18"/>
        <v>2265.5077499999998</v>
      </c>
      <c r="J15" s="47">
        <v>7750</v>
      </c>
      <c r="K15" s="47">
        <f>SUM(D15:J15)</f>
        <v>227153.27774999998</v>
      </c>
      <c r="M15" s="5">
        <v>883</v>
      </c>
      <c r="N15" s="6">
        <f t="shared" si="19"/>
        <v>27373</v>
      </c>
      <c r="O15" s="5">
        <v>1370</v>
      </c>
      <c r="P15" s="5">
        <v>3300</v>
      </c>
      <c r="Q15" s="5">
        <v>1360</v>
      </c>
      <c r="R15" s="5">
        <v>18</v>
      </c>
      <c r="S15" s="5">
        <f t="shared" si="20"/>
        <v>558</v>
      </c>
      <c r="T15" s="5">
        <v>24</v>
      </c>
      <c r="U15" s="5">
        <f t="shared" si="21"/>
        <v>744</v>
      </c>
      <c r="V15" s="5">
        <f t="shared" si="22"/>
        <v>1302</v>
      </c>
      <c r="W15" s="5">
        <v>3</v>
      </c>
      <c r="X15" s="5">
        <v>10</v>
      </c>
      <c r="Y15" s="5">
        <v>60</v>
      </c>
      <c r="Z15" s="5">
        <v>15</v>
      </c>
      <c r="AA15" s="5">
        <v>10</v>
      </c>
      <c r="AB15" s="5">
        <v>100</v>
      </c>
      <c r="AC15" s="5">
        <v>33</v>
      </c>
      <c r="AD15" s="5">
        <f t="shared" si="23"/>
        <v>1533</v>
      </c>
      <c r="AE15" s="6">
        <f>N15+AD15</f>
        <v>28906</v>
      </c>
      <c r="AF15" s="6">
        <v>223953</v>
      </c>
    </row>
    <row r="16" spans="1:32" s="5" customFormat="1" ht="11.25" customHeight="1">
      <c r="A16" s="13" t="s">
        <v>7</v>
      </c>
      <c r="B16" s="47">
        <f t="shared" si="11"/>
        <v>9739.4</v>
      </c>
      <c r="C16" s="48">
        <f t="shared" si="12"/>
        <v>301921.39999999997</v>
      </c>
      <c r="D16" s="49">
        <f t="shared" si="13"/>
        <v>30193.14</v>
      </c>
      <c r="E16" s="47">
        <f t="shared" si="14"/>
        <v>42470</v>
      </c>
      <c r="F16" s="47">
        <f t="shared" si="15"/>
        <v>102300</v>
      </c>
      <c r="G16" s="47">
        <f t="shared" si="16"/>
        <v>42160</v>
      </c>
      <c r="H16" s="47">
        <f t="shared" si="17"/>
        <v>1601.9849999999999</v>
      </c>
      <c r="I16" s="47">
        <f t="shared" si="18"/>
        <v>2384.5593750000003</v>
      </c>
      <c r="J16" s="47">
        <v>7750</v>
      </c>
      <c r="K16" s="47">
        <f>SUM(D16:J16)</f>
        <v>228859.68437500001</v>
      </c>
      <c r="M16" s="5">
        <v>932</v>
      </c>
      <c r="N16" s="6">
        <f>M16*31</f>
        <v>28892</v>
      </c>
      <c r="O16" s="5">
        <v>1370</v>
      </c>
      <c r="P16" s="5">
        <v>3300</v>
      </c>
      <c r="Q16" s="5">
        <v>1360</v>
      </c>
      <c r="R16" s="5">
        <v>18</v>
      </c>
      <c r="S16" s="5">
        <f t="shared" si="20"/>
        <v>558</v>
      </c>
      <c r="T16" s="5">
        <v>24</v>
      </c>
      <c r="U16" s="5">
        <f t="shared" si="21"/>
        <v>744</v>
      </c>
      <c r="V16" s="5">
        <f t="shared" si="22"/>
        <v>1302</v>
      </c>
      <c r="W16" s="5">
        <v>3</v>
      </c>
      <c r="X16" s="5">
        <v>10</v>
      </c>
      <c r="Y16" s="5">
        <v>60</v>
      </c>
      <c r="Z16" s="5">
        <v>15</v>
      </c>
      <c r="AA16" s="5">
        <v>10</v>
      </c>
      <c r="AB16" s="5">
        <v>100</v>
      </c>
      <c r="AC16" s="5">
        <v>33</v>
      </c>
      <c r="AD16" s="5">
        <f t="shared" si="23"/>
        <v>1533</v>
      </c>
      <c r="AE16" s="6">
        <f>N16+AD16</f>
        <v>30425</v>
      </c>
      <c r="AF16" s="6">
        <v>225705</v>
      </c>
    </row>
    <row r="17" spans="1:32" s="5" customFormat="1" ht="11.25" customHeight="1">
      <c r="A17" s="5" t="s">
        <v>54</v>
      </c>
      <c r="E17" s="7" t="s">
        <v>154</v>
      </c>
    </row>
    <row r="18" spans="1:32" s="5" customFormat="1" ht="11.25" customHeight="1">
      <c r="A18" s="46"/>
      <c r="B18" s="13" t="s">
        <v>8</v>
      </c>
      <c r="C18" s="16" t="s">
        <v>9</v>
      </c>
      <c r="D18" s="15" t="s">
        <v>10</v>
      </c>
      <c r="E18" s="13" t="s">
        <v>11</v>
      </c>
      <c r="F18" s="13" t="s">
        <v>12</v>
      </c>
      <c r="G18" s="13" t="s">
        <v>13</v>
      </c>
      <c r="H18" s="13" t="s">
        <v>14</v>
      </c>
      <c r="I18" s="13" t="s">
        <v>15</v>
      </c>
      <c r="J18" s="13" t="s">
        <v>16</v>
      </c>
      <c r="K18" s="13" t="s">
        <v>17</v>
      </c>
      <c r="M18" s="5" t="s">
        <v>18</v>
      </c>
      <c r="N18" s="5" t="s">
        <v>28</v>
      </c>
      <c r="O18" s="5" t="s">
        <v>11</v>
      </c>
      <c r="P18" s="5" t="s">
        <v>12</v>
      </c>
      <c r="Q18" s="5" t="s">
        <v>21</v>
      </c>
      <c r="R18" s="5" t="s">
        <v>22</v>
      </c>
      <c r="S18" s="5" t="s">
        <v>23</v>
      </c>
      <c r="T18" s="5" t="s">
        <v>116</v>
      </c>
      <c r="U18" s="5" t="s">
        <v>23</v>
      </c>
      <c r="W18" s="5" t="s">
        <v>112</v>
      </c>
      <c r="X18" s="5" t="s">
        <v>117</v>
      </c>
      <c r="Y18" s="5" t="s">
        <v>24</v>
      </c>
      <c r="Z18" s="5" t="s">
        <v>25</v>
      </c>
      <c r="AA18" s="5" t="s">
        <v>26</v>
      </c>
      <c r="AB18" s="5" t="s">
        <v>30</v>
      </c>
      <c r="AC18" s="5" t="s">
        <v>31</v>
      </c>
      <c r="AD18" s="5" t="s">
        <v>27</v>
      </c>
      <c r="AE18" s="5" t="s">
        <v>29</v>
      </c>
      <c r="AF18" s="5" t="s">
        <v>32</v>
      </c>
    </row>
    <row r="19" spans="1:32" s="5" customFormat="1" ht="11.25" customHeight="1">
      <c r="A19" s="13" t="s">
        <v>3</v>
      </c>
      <c r="B19" s="47">
        <f>M19*10.45</f>
        <v>7492.65</v>
      </c>
      <c r="C19" s="48">
        <f>B19*31</f>
        <v>232272.15</v>
      </c>
      <c r="D19" s="49">
        <f>C19*0.1+1</f>
        <v>23228.215</v>
      </c>
      <c r="E19" s="47">
        <f>O19*31</f>
        <v>17050</v>
      </c>
      <c r="F19" s="47">
        <f>P19*31</f>
        <v>102300</v>
      </c>
      <c r="G19" s="47">
        <f>Q19*31</f>
        <v>12090</v>
      </c>
      <c r="H19" s="47">
        <f>AD19*10.45*0.1</f>
        <v>1601.9849999999999</v>
      </c>
      <c r="I19" s="47">
        <f>AE19*0.075*10.45*0.1</f>
        <v>1862.1899999999998</v>
      </c>
      <c r="J19" s="47">
        <v>7750</v>
      </c>
      <c r="K19" s="47">
        <f>SUM(D19:J19)</f>
        <v>165882.38999999998</v>
      </c>
      <c r="M19" s="5">
        <v>717</v>
      </c>
      <c r="N19" s="6">
        <f>M19*31</f>
        <v>22227</v>
      </c>
      <c r="O19" s="5">
        <v>550</v>
      </c>
      <c r="P19" s="5">
        <v>3300</v>
      </c>
      <c r="Q19" s="5">
        <v>390</v>
      </c>
      <c r="R19" s="5">
        <v>18</v>
      </c>
      <c r="S19" s="5">
        <f>R19*31</f>
        <v>558</v>
      </c>
      <c r="T19" s="5">
        <v>24</v>
      </c>
      <c r="U19" s="5">
        <f>T19*31</f>
        <v>744</v>
      </c>
      <c r="V19" s="5">
        <f>S19+U19</f>
        <v>1302</v>
      </c>
      <c r="W19" s="5">
        <v>3</v>
      </c>
      <c r="X19" s="5">
        <v>10</v>
      </c>
      <c r="Y19" s="5">
        <v>60</v>
      </c>
      <c r="Z19" s="5">
        <v>15</v>
      </c>
      <c r="AA19" s="5">
        <v>10</v>
      </c>
      <c r="AB19" s="5">
        <v>100</v>
      </c>
      <c r="AC19" s="5">
        <v>33</v>
      </c>
      <c r="AD19" s="5">
        <f>SUM(V19:AC19)</f>
        <v>1533</v>
      </c>
      <c r="AE19" s="6">
        <f>N19+AD19</f>
        <v>23760</v>
      </c>
      <c r="AF19" s="6">
        <v>162969</v>
      </c>
    </row>
    <row r="20" spans="1:32" s="5" customFormat="1" ht="11.25" customHeight="1">
      <c r="A20" s="13" t="s">
        <v>4</v>
      </c>
      <c r="B20" s="47">
        <f t="shared" ref="B20:B23" si="24">M20*10.45</f>
        <v>7973.3499999999995</v>
      </c>
      <c r="C20" s="48">
        <f t="shared" ref="C20:C23" si="25">B20*31</f>
        <v>247173.84999999998</v>
      </c>
      <c r="D20" s="49">
        <f t="shared" ref="D20:D23" si="26">C20*0.1+1</f>
        <v>24718.384999999998</v>
      </c>
      <c r="E20" s="47">
        <f t="shared" ref="E20:E23" si="27">O20*31</f>
        <v>17050</v>
      </c>
      <c r="F20" s="47">
        <f t="shared" ref="F20:F23" si="28">P20*31</f>
        <v>102300</v>
      </c>
      <c r="G20" s="47">
        <f t="shared" ref="G20:G23" si="29">Q20*31</f>
        <v>12090</v>
      </c>
      <c r="H20" s="47">
        <f t="shared" ref="H20:H23" si="30">AD20*10.45*0.1</f>
        <v>1601.9849999999999</v>
      </c>
      <c r="I20" s="47">
        <f t="shared" ref="I20:I23" si="31">AE20*0.075*10.45*0.1</f>
        <v>1973.9527499999997</v>
      </c>
      <c r="J20" s="47">
        <v>7750</v>
      </c>
      <c r="K20" s="47">
        <f>SUM(D20:J20)</f>
        <v>167484.32274999999</v>
      </c>
      <c r="M20" s="5">
        <v>763</v>
      </c>
      <c r="N20" s="6">
        <f t="shared" ref="N20:N22" si="32">M20*31</f>
        <v>23653</v>
      </c>
      <c r="O20" s="5">
        <v>550</v>
      </c>
      <c r="P20" s="5">
        <v>3300</v>
      </c>
      <c r="Q20" s="5">
        <v>390</v>
      </c>
      <c r="R20" s="5">
        <v>18</v>
      </c>
      <c r="S20" s="5">
        <f t="shared" ref="S20:S23" si="33">R20*31</f>
        <v>558</v>
      </c>
      <c r="T20" s="5">
        <v>24</v>
      </c>
      <c r="U20" s="5">
        <f t="shared" ref="U20:U23" si="34">T20*31</f>
        <v>744</v>
      </c>
      <c r="V20" s="5">
        <f t="shared" ref="V20:V23" si="35">S20+U20</f>
        <v>1302</v>
      </c>
      <c r="W20" s="5">
        <v>3</v>
      </c>
      <c r="X20" s="5">
        <v>10</v>
      </c>
      <c r="Y20" s="5">
        <v>60</v>
      </c>
      <c r="Z20" s="5">
        <v>15</v>
      </c>
      <c r="AA20" s="5">
        <v>10</v>
      </c>
      <c r="AB20" s="5">
        <v>100</v>
      </c>
      <c r="AC20" s="5">
        <v>33</v>
      </c>
      <c r="AD20" s="5">
        <f t="shared" ref="AD20:AD23" si="36">SUM(V20:AC20)</f>
        <v>1533</v>
      </c>
      <c r="AE20" s="6">
        <f>N20+AD20</f>
        <v>25186</v>
      </c>
      <c r="AF20" s="6">
        <v>164517</v>
      </c>
    </row>
    <row r="21" spans="1:32" s="5" customFormat="1" ht="11.25" customHeight="1">
      <c r="A21" s="13" t="s">
        <v>5</v>
      </c>
      <c r="B21" s="47">
        <f t="shared" si="24"/>
        <v>8652.5999999999985</v>
      </c>
      <c r="C21" s="48">
        <f t="shared" si="25"/>
        <v>268230.59999999998</v>
      </c>
      <c r="D21" s="49">
        <f t="shared" si="26"/>
        <v>26824.059999999998</v>
      </c>
      <c r="E21" s="47">
        <f t="shared" si="27"/>
        <v>17050</v>
      </c>
      <c r="F21" s="47">
        <f t="shared" si="28"/>
        <v>102300</v>
      </c>
      <c r="G21" s="47">
        <f t="shared" si="29"/>
        <v>12090</v>
      </c>
      <c r="H21" s="47">
        <f t="shared" si="30"/>
        <v>1601.9849999999999</v>
      </c>
      <c r="I21" s="47">
        <f t="shared" si="31"/>
        <v>2131.8783749999998</v>
      </c>
      <c r="J21" s="47">
        <v>7750</v>
      </c>
      <c r="K21" s="47">
        <f>SUM(D21:J21)</f>
        <v>169747.92337499998</v>
      </c>
      <c r="M21" s="5">
        <v>828</v>
      </c>
      <c r="N21" s="6">
        <f t="shared" si="32"/>
        <v>25668</v>
      </c>
      <c r="O21" s="5">
        <v>550</v>
      </c>
      <c r="P21" s="5">
        <v>3300</v>
      </c>
      <c r="Q21" s="5">
        <v>390</v>
      </c>
      <c r="R21" s="5">
        <v>18</v>
      </c>
      <c r="S21" s="5">
        <f t="shared" si="33"/>
        <v>558</v>
      </c>
      <c r="T21" s="5">
        <v>24</v>
      </c>
      <c r="U21" s="5">
        <f t="shared" si="34"/>
        <v>744</v>
      </c>
      <c r="V21" s="5">
        <f t="shared" si="35"/>
        <v>1302</v>
      </c>
      <c r="W21" s="5">
        <v>3</v>
      </c>
      <c r="X21" s="5">
        <v>10</v>
      </c>
      <c r="Y21" s="5">
        <v>60</v>
      </c>
      <c r="Z21" s="5">
        <v>15</v>
      </c>
      <c r="AA21" s="5">
        <v>10</v>
      </c>
      <c r="AB21" s="5">
        <v>100</v>
      </c>
      <c r="AC21" s="5">
        <v>33</v>
      </c>
      <c r="AD21" s="5">
        <f t="shared" si="36"/>
        <v>1533</v>
      </c>
      <c r="AE21" s="6">
        <f>N21+AD21</f>
        <v>27201</v>
      </c>
      <c r="AF21" s="6">
        <v>166643</v>
      </c>
    </row>
    <row r="22" spans="1:32" s="5" customFormat="1" ht="11.25" customHeight="1">
      <c r="A22" s="13" t="s">
        <v>6</v>
      </c>
      <c r="B22" s="47">
        <f t="shared" si="24"/>
        <v>9227.3499999999985</v>
      </c>
      <c r="C22" s="48">
        <f t="shared" si="25"/>
        <v>286047.84999999998</v>
      </c>
      <c r="D22" s="49">
        <f t="shared" si="26"/>
        <v>28605.785</v>
      </c>
      <c r="E22" s="47">
        <f t="shared" si="27"/>
        <v>17050</v>
      </c>
      <c r="F22" s="47">
        <f t="shared" si="28"/>
        <v>102300</v>
      </c>
      <c r="G22" s="47">
        <f t="shared" si="29"/>
        <v>12090</v>
      </c>
      <c r="H22" s="47">
        <f t="shared" si="30"/>
        <v>1601.9849999999999</v>
      </c>
      <c r="I22" s="47">
        <f t="shared" si="31"/>
        <v>2265.5077499999998</v>
      </c>
      <c r="J22" s="47">
        <v>7750</v>
      </c>
      <c r="K22" s="47">
        <f>SUM(D22:J22)</f>
        <v>171663.27774999998</v>
      </c>
      <c r="M22" s="5">
        <v>883</v>
      </c>
      <c r="N22" s="6">
        <f t="shared" si="32"/>
        <v>27373</v>
      </c>
      <c r="O22" s="5">
        <v>550</v>
      </c>
      <c r="P22" s="5">
        <v>3300</v>
      </c>
      <c r="Q22" s="5">
        <v>390</v>
      </c>
      <c r="R22" s="5">
        <v>18</v>
      </c>
      <c r="S22" s="5">
        <f t="shared" si="33"/>
        <v>558</v>
      </c>
      <c r="T22" s="5">
        <v>24</v>
      </c>
      <c r="U22" s="5">
        <f t="shared" si="34"/>
        <v>744</v>
      </c>
      <c r="V22" s="5">
        <f t="shared" si="35"/>
        <v>1302</v>
      </c>
      <c r="W22" s="5">
        <v>3</v>
      </c>
      <c r="X22" s="5">
        <v>10</v>
      </c>
      <c r="Y22" s="5">
        <v>60</v>
      </c>
      <c r="Z22" s="5">
        <v>15</v>
      </c>
      <c r="AA22" s="5">
        <v>10</v>
      </c>
      <c r="AB22" s="5">
        <v>100</v>
      </c>
      <c r="AC22" s="5">
        <v>33</v>
      </c>
      <c r="AD22" s="5">
        <f t="shared" si="36"/>
        <v>1533</v>
      </c>
      <c r="AE22" s="6">
        <f>N22+AD22</f>
        <v>28906</v>
      </c>
      <c r="AF22" s="6">
        <v>168463</v>
      </c>
    </row>
    <row r="23" spans="1:32" s="5" customFormat="1" ht="11.25" customHeight="1">
      <c r="A23" s="13" t="s">
        <v>7</v>
      </c>
      <c r="B23" s="47">
        <f t="shared" si="24"/>
        <v>9739.4</v>
      </c>
      <c r="C23" s="48">
        <f t="shared" si="25"/>
        <v>301921.39999999997</v>
      </c>
      <c r="D23" s="49">
        <f t="shared" si="26"/>
        <v>30193.14</v>
      </c>
      <c r="E23" s="47">
        <f t="shared" si="27"/>
        <v>17050</v>
      </c>
      <c r="F23" s="47">
        <f t="shared" si="28"/>
        <v>102300</v>
      </c>
      <c r="G23" s="47">
        <f t="shared" si="29"/>
        <v>12090</v>
      </c>
      <c r="H23" s="47">
        <f t="shared" si="30"/>
        <v>1601.9849999999999</v>
      </c>
      <c r="I23" s="47">
        <f t="shared" si="31"/>
        <v>2384.5593750000003</v>
      </c>
      <c r="J23" s="47">
        <v>7750</v>
      </c>
      <c r="K23" s="47">
        <f>SUM(D23:J23)</f>
        <v>173369.68437500001</v>
      </c>
      <c r="M23" s="5">
        <v>932</v>
      </c>
      <c r="N23" s="6">
        <f>M23*31</f>
        <v>28892</v>
      </c>
      <c r="O23" s="5">
        <v>550</v>
      </c>
      <c r="P23" s="5">
        <v>3300</v>
      </c>
      <c r="Q23" s="5">
        <v>390</v>
      </c>
      <c r="R23" s="5">
        <v>18</v>
      </c>
      <c r="S23" s="5">
        <f t="shared" si="33"/>
        <v>558</v>
      </c>
      <c r="T23" s="5">
        <v>24</v>
      </c>
      <c r="U23" s="5">
        <f t="shared" si="34"/>
        <v>744</v>
      </c>
      <c r="V23" s="5">
        <f t="shared" si="35"/>
        <v>1302</v>
      </c>
      <c r="W23" s="5">
        <v>3</v>
      </c>
      <c r="X23" s="5">
        <v>10</v>
      </c>
      <c r="Y23" s="5">
        <v>60</v>
      </c>
      <c r="Z23" s="5">
        <v>15</v>
      </c>
      <c r="AA23" s="5">
        <v>10</v>
      </c>
      <c r="AB23" s="5">
        <v>100</v>
      </c>
      <c r="AC23" s="5">
        <v>33</v>
      </c>
      <c r="AD23" s="5">
        <f t="shared" si="36"/>
        <v>1533</v>
      </c>
      <c r="AE23" s="6">
        <f>N23+AD23</f>
        <v>30425</v>
      </c>
      <c r="AF23" s="6">
        <v>170215</v>
      </c>
    </row>
    <row r="24" spans="1:32" s="5" customFormat="1" ht="11.25" customHeight="1">
      <c r="A24" s="5" t="s">
        <v>55</v>
      </c>
      <c r="E24" s="7" t="s">
        <v>155</v>
      </c>
    </row>
    <row r="25" spans="1:32" s="5" customFormat="1" ht="11.25" customHeight="1">
      <c r="A25" s="46"/>
      <c r="B25" s="13" t="s">
        <v>8</v>
      </c>
      <c r="C25" s="16" t="s">
        <v>9</v>
      </c>
      <c r="D25" s="15" t="s">
        <v>10</v>
      </c>
      <c r="E25" s="13" t="s">
        <v>11</v>
      </c>
      <c r="F25" s="13" t="s">
        <v>12</v>
      </c>
      <c r="G25" s="13" t="s">
        <v>13</v>
      </c>
      <c r="H25" s="13" t="s">
        <v>14</v>
      </c>
      <c r="I25" s="13" t="s">
        <v>15</v>
      </c>
      <c r="J25" s="13" t="s">
        <v>16</v>
      </c>
      <c r="K25" s="13" t="s">
        <v>17</v>
      </c>
      <c r="M25" s="5" t="s">
        <v>18</v>
      </c>
      <c r="N25" s="5" t="s">
        <v>28</v>
      </c>
      <c r="O25" s="5" t="s">
        <v>11</v>
      </c>
      <c r="P25" s="5" t="s">
        <v>12</v>
      </c>
      <c r="Q25" s="5" t="s">
        <v>21</v>
      </c>
      <c r="R25" s="5" t="s">
        <v>22</v>
      </c>
      <c r="S25" s="5" t="s">
        <v>23</v>
      </c>
      <c r="T25" s="5" t="s">
        <v>116</v>
      </c>
      <c r="U25" s="5" t="s">
        <v>23</v>
      </c>
      <c r="W25" s="5" t="s">
        <v>112</v>
      </c>
      <c r="X25" s="5" t="s">
        <v>117</v>
      </c>
      <c r="Y25" s="5" t="s">
        <v>24</v>
      </c>
      <c r="Z25" s="5" t="s">
        <v>25</v>
      </c>
      <c r="AA25" s="5" t="s">
        <v>26</v>
      </c>
      <c r="AB25" s="5" t="s">
        <v>30</v>
      </c>
      <c r="AC25" s="5" t="s">
        <v>31</v>
      </c>
      <c r="AD25" s="5" t="s">
        <v>27</v>
      </c>
      <c r="AE25" s="5" t="s">
        <v>29</v>
      </c>
      <c r="AF25" s="5" t="s">
        <v>32</v>
      </c>
    </row>
    <row r="26" spans="1:32" s="5" customFormat="1" ht="11.25" customHeight="1">
      <c r="A26" s="13" t="s">
        <v>3</v>
      </c>
      <c r="B26" s="47">
        <f>M26*10.45</f>
        <v>7492.65</v>
      </c>
      <c r="C26" s="48">
        <f>B26*31</f>
        <v>232272.15</v>
      </c>
      <c r="D26" s="49">
        <f>C26*0.1+1</f>
        <v>23228.215</v>
      </c>
      <c r="E26" s="47">
        <f>O26*31</f>
        <v>17050</v>
      </c>
      <c r="F26" s="47">
        <f>P26*31</f>
        <v>102300</v>
      </c>
      <c r="G26" s="47">
        <f>Q26*31</f>
        <v>9300</v>
      </c>
      <c r="H26" s="47">
        <f>AD26*10.45*0.1</f>
        <v>1601.9849999999999</v>
      </c>
      <c r="I26" s="47">
        <f>AE26*0.075*10.45*0.1</f>
        <v>1862.1899999999998</v>
      </c>
      <c r="J26" s="47">
        <v>7750</v>
      </c>
      <c r="K26" s="47">
        <f>SUM(D26:J26)</f>
        <v>163092.38999999998</v>
      </c>
      <c r="M26" s="5">
        <v>717</v>
      </c>
      <c r="N26" s="6">
        <f>M26*31</f>
        <v>22227</v>
      </c>
      <c r="O26" s="5">
        <v>550</v>
      </c>
      <c r="P26" s="5">
        <v>3300</v>
      </c>
      <c r="Q26" s="5">
        <v>300</v>
      </c>
      <c r="R26" s="5">
        <v>18</v>
      </c>
      <c r="S26" s="5">
        <f>R26*31</f>
        <v>558</v>
      </c>
      <c r="T26" s="5">
        <v>24</v>
      </c>
      <c r="U26" s="5">
        <f>T26*31</f>
        <v>744</v>
      </c>
      <c r="V26" s="5">
        <f>S26+U26</f>
        <v>1302</v>
      </c>
      <c r="W26" s="5">
        <v>3</v>
      </c>
      <c r="X26" s="5">
        <v>10</v>
      </c>
      <c r="Y26" s="5">
        <v>60</v>
      </c>
      <c r="Z26" s="5">
        <v>15</v>
      </c>
      <c r="AA26" s="5">
        <v>10</v>
      </c>
      <c r="AB26" s="5">
        <v>100</v>
      </c>
      <c r="AC26" s="5">
        <v>33</v>
      </c>
      <c r="AD26" s="5">
        <f>SUM(V26:AC26)</f>
        <v>1533</v>
      </c>
      <c r="AE26" s="6">
        <f>N26+AD26</f>
        <v>23760</v>
      </c>
      <c r="AF26" s="6">
        <v>160179</v>
      </c>
    </row>
    <row r="27" spans="1:32" s="5" customFormat="1" ht="11.25" customHeight="1">
      <c r="A27" s="13" t="s">
        <v>4</v>
      </c>
      <c r="B27" s="47">
        <f t="shared" ref="B27:B30" si="37">M27*10.45</f>
        <v>7973.3499999999995</v>
      </c>
      <c r="C27" s="48">
        <f t="shared" ref="C27:C30" si="38">B27*31</f>
        <v>247173.84999999998</v>
      </c>
      <c r="D27" s="49">
        <f t="shared" ref="D27:D30" si="39">C27*0.1+1</f>
        <v>24718.384999999998</v>
      </c>
      <c r="E27" s="47">
        <f t="shared" ref="E27:E30" si="40">O27*31</f>
        <v>17050</v>
      </c>
      <c r="F27" s="47">
        <f t="shared" ref="F27:F30" si="41">P27*31</f>
        <v>102300</v>
      </c>
      <c r="G27" s="47">
        <f t="shared" ref="G27:G30" si="42">Q27*31</f>
        <v>9300</v>
      </c>
      <c r="H27" s="47">
        <f t="shared" ref="H27:H30" si="43">AD27*10.45*0.1</f>
        <v>1601.9849999999999</v>
      </c>
      <c r="I27" s="47">
        <f t="shared" ref="I27:I30" si="44">AE27*0.075*10.45*0.1</f>
        <v>1973.9527499999997</v>
      </c>
      <c r="J27" s="47">
        <v>7750</v>
      </c>
      <c r="K27" s="47">
        <f>SUM(D27:J27)</f>
        <v>164694.32274999999</v>
      </c>
      <c r="M27" s="5">
        <v>763</v>
      </c>
      <c r="N27" s="6">
        <f t="shared" ref="N27:N29" si="45">M27*31</f>
        <v>23653</v>
      </c>
      <c r="O27" s="5">
        <v>550</v>
      </c>
      <c r="P27" s="5">
        <v>3300</v>
      </c>
      <c r="Q27" s="5">
        <v>300</v>
      </c>
      <c r="R27" s="5">
        <v>18</v>
      </c>
      <c r="S27" s="5">
        <f t="shared" ref="S27:S30" si="46">R27*31</f>
        <v>558</v>
      </c>
      <c r="T27" s="5">
        <v>24</v>
      </c>
      <c r="U27" s="5">
        <f t="shared" ref="U27:U30" si="47">T27*31</f>
        <v>744</v>
      </c>
      <c r="V27" s="5">
        <f t="shared" ref="V27:V30" si="48">S27+U27</f>
        <v>1302</v>
      </c>
      <c r="W27" s="5">
        <v>3</v>
      </c>
      <c r="X27" s="5">
        <v>10</v>
      </c>
      <c r="Y27" s="5">
        <v>60</v>
      </c>
      <c r="Z27" s="5">
        <v>15</v>
      </c>
      <c r="AA27" s="5">
        <v>10</v>
      </c>
      <c r="AB27" s="5">
        <v>100</v>
      </c>
      <c r="AC27" s="5">
        <v>33</v>
      </c>
      <c r="AD27" s="5">
        <f t="shared" ref="AD27:AD30" si="49">SUM(V27:AC27)</f>
        <v>1533</v>
      </c>
      <c r="AE27" s="6">
        <f>N27+AD27</f>
        <v>25186</v>
      </c>
      <c r="AF27" s="6">
        <v>161727</v>
      </c>
    </row>
    <row r="28" spans="1:32" s="5" customFormat="1" ht="11.25" customHeight="1">
      <c r="A28" s="13" t="s">
        <v>5</v>
      </c>
      <c r="B28" s="47">
        <f t="shared" si="37"/>
        <v>8652.5999999999985</v>
      </c>
      <c r="C28" s="48">
        <f t="shared" si="38"/>
        <v>268230.59999999998</v>
      </c>
      <c r="D28" s="49">
        <f t="shared" si="39"/>
        <v>26824.059999999998</v>
      </c>
      <c r="E28" s="47">
        <f t="shared" si="40"/>
        <v>17050</v>
      </c>
      <c r="F28" s="47">
        <f t="shared" si="41"/>
        <v>102300</v>
      </c>
      <c r="G28" s="47">
        <f t="shared" si="42"/>
        <v>9300</v>
      </c>
      <c r="H28" s="47">
        <f t="shared" si="43"/>
        <v>1601.9849999999999</v>
      </c>
      <c r="I28" s="47">
        <f t="shared" si="44"/>
        <v>2131.8783749999998</v>
      </c>
      <c r="J28" s="47">
        <v>7750</v>
      </c>
      <c r="K28" s="47">
        <f>SUM(D28:J28)</f>
        <v>166957.92337499998</v>
      </c>
      <c r="M28" s="5">
        <v>828</v>
      </c>
      <c r="N28" s="6">
        <f t="shared" si="45"/>
        <v>25668</v>
      </c>
      <c r="O28" s="5">
        <v>550</v>
      </c>
      <c r="P28" s="5">
        <v>3300</v>
      </c>
      <c r="Q28" s="5">
        <v>300</v>
      </c>
      <c r="R28" s="5">
        <v>18</v>
      </c>
      <c r="S28" s="5">
        <f t="shared" si="46"/>
        <v>558</v>
      </c>
      <c r="T28" s="5">
        <v>24</v>
      </c>
      <c r="U28" s="5">
        <f t="shared" si="47"/>
        <v>744</v>
      </c>
      <c r="V28" s="5">
        <f t="shared" si="48"/>
        <v>1302</v>
      </c>
      <c r="W28" s="5">
        <v>3</v>
      </c>
      <c r="X28" s="5">
        <v>10</v>
      </c>
      <c r="Y28" s="5">
        <v>60</v>
      </c>
      <c r="Z28" s="5">
        <v>15</v>
      </c>
      <c r="AA28" s="5">
        <v>10</v>
      </c>
      <c r="AB28" s="5">
        <v>100</v>
      </c>
      <c r="AC28" s="5">
        <v>33</v>
      </c>
      <c r="AD28" s="5">
        <f t="shared" si="49"/>
        <v>1533</v>
      </c>
      <c r="AE28" s="6">
        <f>N28+AD28</f>
        <v>27201</v>
      </c>
      <c r="AF28" s="6">
        <v>163853</v>
      </c>
    </row>
    <row r="29" spans="1:32" s="5" customFormat="1" ht="11.25" customHeight="1">
      <c r="A29" s="13" t="s">
        <v>6</v>
      </c>
      <c r="B29" s="47">
        <f t="shared" si="37"/>
        <v>9227.3499999999985</v>
      </c>
      <c r="C29" s="48">
        <f t="shared" si="38"/>
        <v>286047.84999999998</v>
      </c>
      <c r="D29" s="49">
        <f t="shared" si="39"/>
        <v>28605.785</v>
      </c>
      <c r="E29" s="47">
        <f t="shared" si="40"/>
        <v>17050</v>
      </c>
      <c r="F29" s="47">
        <f t="shared" si="41"/>
        <v>102300</v>
      </c>
      <c r="G29" s="47">
        <f t="shared" si="42"/>
        <v>9300</v>
      </c>
      <c r="H29" s="47">
        <f t="shared" si="43"/>
        <v>1601.9849999999999</v>
      </c>
      <c r="I29" s="47">
        <f t="shared" si="44"/>
        <v>2265.5077499999998</v>
      </c>
      <c r="J29" s="47">
        <v>7750</v>
      </c>
      <c r="K29" s="47">
        <f>SUM(D29:J29)</f>
        <v>168873.27774999998</v>
      </c>
      <c r="M29" s="5">
        <v>883</v>
      </c>
      <c r="N29" s="6">
        <f t="shared" si="45"/>
        <v>27373</v>
      </c>
      <c r="O29" s="5">
        <v>550</v>
      </c>
      <c r="P29" s="5">
        <v>3300</v>
      </c>
      <c r="Q29" s="5">
        <v>300</v>
      </c>
      <c r="R29" s="5">
        <v>18</v>
      </c>
      <c r="S29" s="5">
        <f t="shared" si="46"/>
        <v>558</v>
      </c>
      <c r="T29" s="5">
        <v>24</v>
      </c>
      <c r="U29" s="5">
        <f t="shared" si="47"/>
        <v>744</v>
      </c>
      <c r="V29" s="5">
        <f t="shared" si="48"/>
        <v>1302</v>
      </c>
      <c r="W29" s="5">
        <v>3</v>
      </c>
      <c r="X29" s="5">
        <v>10</v>
      </c>
      <c r="Y29" s="5">
        <v>60</v>
      </c>
      <c r="Z29" s="5">
        <v>15</v>
      </c>
      <c r="AA29" s="5">
        <v>10</v>
      </c>
      <c r="AB29" s="5">
        <v>100</v>
      </c>
      <c r="AC29" s="5">
        <v>33</v>
      </c>
      <c r="AD29" s="5">
        <f t="shared" si="49"/>
        <v>1533</v>
      </c>
      <c r="AE29" s="6">
        <f>N29+AD29</f>
        <v>28906</v>
      </c>
      <c r="AF29" s="6">
        <v>165673</v>
      </c>
    </row>
    <row r="30" spans="1:32" s="5" customFormat="1" ht="11.25" customHeight="1">
      <c r="A30" s="13" t="s">
        <v>7</v>
      </c>
      <c r="B30" s="47">
        <f t="shared" si="37"/>
        <v>9739.4</v>
      </c>
      <c r="C30" s="48">
        <f t="shared" si="38"/>
        <v>301921.39999999997</v>
      </c>
      <c r="D30" s="49">
        <f t="shared" si="39"/>
        <v>30193.14</v>
      </c>
      <c r="E30" s="47">
        <f t="shared" si="40"/>
        <v>17050</v>
      </c>
      <c r="F30" s="47">
        <f t="shared" si="41"/>
        <v>102300</v>
      </c>
      <c r="G30" s="47">
        <f t="shared" si="42"/>
        <v>9300</v>
      </c>
      <c r="H30" s="47">
        <f t="shared" si="43"/>
        <v>1601.9849999999999</v>
      </c>
      <c r="I30" s="47">
        <f t="shared" si="44"/>
        <v>2384.5593750000003</v>
      </c>
      <c r="J30" s="47">
        <v>7750</v>
      </c>
      <c r="K30" s="47">
        <f>SUM(D30:J30)</f>
        <v>170579.68437500001</v>
      </c>
      <c r="M30" s="5">
        <v>932</v>
      </c>
      <c r="N30" s="6">
        <f>M30*31</f>
        <v>28892</v>
      </c>
      <c r="O30" s="5">
        <v>550</v>
      </c>
      <c r="P30" s="5">
        <v>3300</v>
      </c>
      <c r="Q30" s="5">
        <v>300</v>
      </c>
      <c r="R30" s="5">
        <v>18</v>
      </c>
      <c r="S30" s="5">
        <f t="shared" si="46"/>
        <v>558</v>
      </c>
      <c r="T30" s="5">
        <v>24</v>
      </c>
      <c r="U30" s="5">
        <f t="shared" si="47"/>
        <v>744</v>
      </c>
      <c r="V30" s="5">
        <f t="shared" si="48"/>
        <v>1302</v>
      </c>
      <c r="W30" s="5">
        <v>3</v>
      </c>
      <c r="X30" s="5">
        <v>10</v>
      </c>
      <c r="Y30" s="5">
        <v>60</v>
      </c>
      <c r="Z30" s="5">
        <v>15</v>
      </c>
      <c r="AA30" s="5">
        <v>10</v>
      </c>
      <c r="AB30" s="5">
        <v>100</v>
      </c>
      <c r="AC30" s="5">
        <v>33</v>
      </c>
      <c r="AD30" s="5">
        <f t="shared" si="49"/>
        <v>1533</v>
      </c>
      <c r="AE30" s="6">
        <f>N30+AD30</f>
        <v>30425</v>
      </c>
      <c r="AF30" s="6">
        <v>167425</v>
      </c>
    </row>
    <row r="31" spans="1:32" s="5" customFormat="1" ht="11.25" customHeight="1">
      <c r="E31" s="7" t="s">
        <v>155</v>
      </c>
    </row>
    <row r="32" spans="1:32" s="5" customFormat="1" ht="11.25" customHeight="1">
      <c r="A32" s="8" t="s">
        <v>56</v>
      </c>
    </row>
    <row r="33" spans="1:32" s="5" customFormat="1" ht="11.25" customHeight="1">
      <c r="A33" s="5" t="s">
        <v>52</v>
      </c>
    </row>
    <row r="34" spans="1:32" s="5" customFormat="1" ht="11.25" customHeight="1">
      <c r="A34" s="13"/>
      <c r="B34" s="13" t="s">
        <v>8</v>
      </c>
      <c r="C34" s="16" t="s">
        <v>9</v>
      </c>
      <c r="D34" s="15" t="s">
        <v>10</v>
      </c>
      <c r="E34" s="13" t="s">
        <v>11</v>
      </c>
      <c r="F34" s="13" t="s">
        <v>12</v>
      </c>
      <c r="G34" s="13" t="s">
        <v>13</v>
      </c>
      <c r="H34" s="13" t="s">
        <v>14</v>
      </c>
      <c r="I34" s="13" t="s">
        <v>15</v>
      </c>
      <c r="J34" s="13" t="s">
        <v>16</v>
      </c>
      <c r="K34" s="13" t="s">
        <v>17</v>
      </c>
      <c r="M34" s="5" t="s">
        <v>18</v>
      </c>
      <c r="N34" s="5" t="s">
        <v>28</v>
      </c>
      <c r="O34" s="5" t="s">
        <v>11</v>
      </c>
      <c r="P34" s="5" t="s">
        <v>12</v>
      </c>
      <c r="Q34" s="5" t="s">
        <v>21</v>
      </c>
      <c r="R34" s="5" t="s">
        <v>22</v>
      </c>
      <c r="S34" s="5" t="s">
        <v>23</v>
      </c>
      <c r="T34" s="5" t="s">
        <v>116</v>
      </c>
      <c r="U34" s="5" t="s">
        <v>23</v>
      </c>
      <c r="W34" s="5" t="s">
        <v>112</v>
      </c>
      <c r="X34" s="5" t="s">
        <v>117</v>
      </c>
      <c r="Y34" s="5" t="s">
        <v>24</v>
      </c>
      <c r="Z34" s="5" t="s">
        <v>25</v>
      </c>
      <c r="AA34" s="5" t="s">
        <v>26</v>
      </c>
      <c r="AB34" s="5" t="s">
        <v>30</v>
      </c>
      <c r="AC34" s="5" t="s">
        <v>31</v>
      </c>
      <c r="AD34" s="5" t="s">
        <v>27</v>
      </c>
      <c r="AE34" s="5" t="s">
        <v>29</v>
      </c>
      <c r="AF34" s="5" t="s">
        <v>32</v>
      </c>
    </row>
    <row r="35" spans="1:32" s="5" customFormat="1" ht="11.25" customHeight="1">
      <c r="A35" s="13" t="s">
        <v>3</v>
      </c>
      <c r="B35" s="47">
        <f>M35*10.45</f>
        <v>8286.8499999999985</v>
      </c>
      <c r="C35" s="48">
        <f>B35*31</f>
        <v>256892.34999999995</v>
      </c>
      <c r="D35" s="49">
        <f>C35*0.1+1</f>
        <v>25690.234999999997</v>
      </c>
      <c r="E35" s="47">
        <f>O35*31</f>
        <v>13330</v>
      </c>
      <c r="F35" s="50"/>
      <c r="G35" s="47">
        <f>Q35*31</f>
        <v>20150</v>
      </c>
      <c r="H35" s="47">
        <f>AD35*10.45*0.1</f>
        <v>1601.9849999999999</v>
      </c>
      <c r="I35" s="47">
        <f>AE35*0.075*10.45*0.1</f>
        <v>2046.8414999999998</v>
      </c>
      <c r="J35" s="47">
        <v>7750</v>
      </c>
      <c r="K35" s="47">
        <f>SUM(D35:J35)</f>
        <v>70569.061500000011</v>
      </c>
      <c r="M35" s="5">
        <v>793</v>
      </c>
      <c r="N35" s="6">
        <f>M35*31</f>
        <v>24583</v>
      </c>
      <c r="O35" s="5">
        <v>430</v>
      </c>
      <c r="Q35" s="5">
        <v>650</v>
      </c>
      <c r="R35" s="5">
        <v>18</v>
      </c>
      <c r="S35" s="5">
        <f>R35*31</f>
        <v>558</v>
      </c>
      <c r="T35" s="5">
        <v>24</v>
      </c>
      <c r="U35" s="5">
        <f>T35*31</f>
        <v>744</v>
      </c>
      <c r="V35" s="5">
        <f>S35+U35</f>
        <v>1302</v>
      </c>
      <c r="W35" s="5">
        <v>3</v>
      </c>
      <c r="X35" s="5">
        <v>10</v>
      </c>
      <c r="Y35" s="5">
        <v>60</v>
      </c>
      <c r="Z35" s="5">
        <v>15</v>
      </c>
      <c r="AA35" s="5">
        <v>10</v>
      </c>
      <c r="AB35" s="5">
        <v>100</v>
      </c>
      <c r="AC35" s="5">
        <v>33</v>
      </c>
      <c r="AD35" s="5">
        <f>SUM(V35:AC35)</f>
        <v>1533</v>
      </c>
      <c r="AE35" s="6">
        <f>N35+AD35</f>
        <v>26116</v>
      </c>
      <c r="AF35" s="6">
        <v>67552</v>
      </c>
    </row>
    <row r="36" spans="1:32" s="5" customFormat="1" ht="11.25" customHeight="1">
      <c r="A36" s="13" t="s">
        <v>4</v>
      </c>
      <c r="B36" s="47">
        <f t="shared" ref="B36:B39" si="50">M36*10.45</f>
        <v>8809.3499999999985</v>
      </c>
      <c r="C36" s="48">
        <f t="shared" ref="C36:C39" si="51">B36*31</f>
        <v>273089.84999999998</v>
      </c>
      <c r="D36" s="49">
        <f t="shared" ref="D36:D39" si="52">C36*0.1+1</f>
        <v>27309.985000000001</v>
      </c>
      <c r="E36" s="47">
        <f t="shared" ref="E36:E39" si="53">O36*31</f>
        <v>13330</v>
      </c>
      <c r="F36" s="50"/>
      <c r="G36" s="47">
        <f t="shared" ref="G36:G39" si="54">Q36*31</f>
        <v>20150</v>
      </c>
      <c r="H36" s="47">
        <f t="shared" ref="H36:H39" si="55">AD36*10.45*0.1</f>
        <v>1601.9849999999999</v>
      </c>
      <c r="I36" s="47">
        <f t="shared" ref="I36:I39" si="56">AE36*0.075*10.45*0.1</f>
        <v>2168.3227499999998</v>
      </c>
      <c r="J36" s="47">
        <v>7750</v>
      </c>
      <c r="K36" s="47">
        <f>SUM(D36:J36)</f>
        <v>72310.292749999993</v>
      </c>
      <c r="M36" s="5">
        <v>843</v>
      </c>
      <c r="N36" s="6">
        <f t="shared" ref="N36:N38" si="57">M36*31</f>
        <v>26133</v>
      </c>
      <c r="O36" s="5">
        <v>430</v>
      </c>
      <c r="Q36" s="5">
        <v>650</v>
      </c>
      <c r="R36" s="5">
        <v>18</v>
      </c>
      <c r="S36" s="5">
        <f t="shared" ref="S36:S39" si="58">R36*31</f>
        <v>558</v>
      </c>
      <c r="T36" s="5">
        <v>24</v>
      </c>
      <c r="U36" s="5">
        <f t="shared" ref="U36:U39" si="59">T36*31</f>
        <v>744</v>
      </c>
      <c r="V36" s="5">
        <f t="shared" ref="V36:V39" si="60">S36+U36</f>
        <v>1302</v>
      </c>
      <c r="W36" s="5">
        <v>3</v>
      </c>
      <c r="X36" s="5">
        <v>10</v>
      </c>
      <c r="Y36" s="5">
        <v>60</v>
      </c>
      <c r="Z36" s="5">
        <v>15</v>
      </c>
      <c r="AA36" s="5">
        <v>10</v>
      </c>
      <c r="AB36" s="5">
        <v>100</v>
      </c>
      <c r="AC36" s="5">
        <v>33</v>
      </c>
      <c r="AD36" s="5">
        <f t="shared" ref="AD36:AD39" si="61">SUM(V36:AC36)</f>
        <v>1533</v>
      </c>
      <c r="AE36" s="6">
        <f>N36+AD36</f>
        <v>27666</v>
      </c>
      <c r="AF36" s="6">
        <v>69199</v>
      </c>
    </row>
    <row r="37" spans="1:32" s="5" customFormat="1" ht="11.25" customHeight="1">
      <c r="A37" s="13" t="s">
        <v>5</v>
      </c>
      <c r="B37" s="47">
        <f t="shared" si="50"/>
        <v>9488.5999999999985</v>
      </c>
      <c r="C37" s="48">
        <f t="shared" si="51"/>
        <v>294146.59999999998</v>
      </c>
      <c r="D37" s="49">
        <f t="shared" si="52"/>
        <v>29415.66</v>
      </c>
      <c r="E37" s="47">
        <f t="shared" si="53"/>
        <v>13330</v>
      </c>
      <c r="F37" s="50"/>
      <c r="G37" s="47">
        <f t="shared" si="54"/>
        <v>20150</v>
      </c>
      <c r="H37" s="47">
        <f t="shared" si="55"/>
        <v>1601.9849999999999</v>
      </c>
      <c r="I37" s="47">
        <f t="shared" si="56"/>
        <v>2326.2483749999997</v>
      </c>
      <c r="J37" s="47">
        <v>7750</v>
      </c>
      <c r="K37" s="47">
        <f>SUM(D37:J37)</f>
        <v>74573.893375</v>
      </c>
      <c r="M37" s="5">
        <v>908</v>
      </c>
      <c r="N37" s="6">
        <f t="shared" si="57"/>
        <v>28148</v>
      </c>
      <c r="O37" s="5">
        <v>430</v>
      </c>
      <c r="Q37" s="5">
        <v>650</v>
      </c>
      <c r="R37" s="5">
        <v>18</v>
      </c>
      <c r="S37" s="5">
        <f t="shared" si="58"/>
        <v>558</v>
      </c>
      <c r="T37" s="5">
        <v>24</v>
      </c>
      <c r="U37" s="5">
        <f t="shared" si="59"/>
        <v>744</v>
      </c>
      <c r="V37" s="5">
        <f t="shared" si="60"/>
        <v>1302</v>
      </c>
      <c r="W37" s="5">
        <v>3</v>
      </c>
      <c r="X37" s="5">
        <v>10</v>
      </c>
      <c r="Y37" s="5">
        <v>60</v>
      </c>
      <c r="Z37" s="5">
        <v>15</v>
      </c>
      <c r="AA37" s="5">
        <v>10</v>
      </c>
      <c r="AB37" s="5">
        <v>100</v>
      </c>
      <c r="AC37" s="5">
        <v>33</v>
      </c>
      <c r="AD37" s="5">
        <f t="shared" si="61"/>
        <v>1533</v>
      </c>
      <c r="AE37" s="6">
        <f>N37+AD37</f>
        <v>29681</v>
      </c>
      <c r="AF37" s="6">
        <v>71327</v>
      </c>
    </row>
    <row r="38" spans="1:32" s="5" customFormat="1" ht="11.25" customHeight="1">
      <c r="A38" s="13" t="s">
        <v>6</v>
      </c>
      <c r="B38" s="47">
        <f t="shared" si="50"/>
        <v>10042.449999999999</v>
      </c>
      <c r="C38" s="48">
        <f t="shared" si="51"/>
        <v>311315.94999999995</v>
      </c>
      <c r="D38" s="49">
        <f t="shared" si="52"/>
        <v>31132.594999999998</v>
      </c>
      <c r="E38" s="47">
        <f t="shared" si="53"/>
        <v>13330</v>
      </c>
      <c r="F38" s="50"/>
      <c r="G38" s="47">
        <f t="shared" si="54"/>
        <v>20150</v>
      </c>
      <c r="H38" s="47">
        <f t="shared" si="55"/>
        <v>1601.9849999999999</v>
      </c>
      <c r="I38" s="47">
        <f t="shared" si="56"/>
        <v>2455.0184999999997</v>
      </c>
      <c r="J38" s="47">
        <v>7750</v>
      </c>
      <c r="K38" s="47">
        <f>SUM(D38:J38)</f>
        <v>76419.598500000007</v>
      </c>
      <c r="M38" s="5">
        <v>961</v>
      </c>
      <c r="N38" s="6">
        <f t="shared" si="57"/>
        <v>29791</v>
      </c>
      <c r="O38" s="5">
        <v>430</v>
      </c>
      <c r="Q38" s="5">
        <v>650</v>
      </c>
      <c r="R38" s="5">
        <v>18</v>
      </c>
      <c r="S38" s="5">
        <f t="shared" si="58"/>
        <v>558</v>
      </c>
      <c r="T38" s="5">
        <v>24</v>
      </c>
      <c r="U38" s="5">
        <f t="shared" si="59"/>
        <v>744</v>
      </c>
      <c r="V38" s="5">
        <f t="shared" si="60"/>
        <v>1302</v>
      </c>
      <c r="W38" s="5">
        <v>3</v>
      </c>
      <c r="X38" s="5">
        <v>10</v>
      </c>
      <c r="Y38" s="5">
        <v>60</v>
      </c>
      <c r="Z38" s="5">
        <v>15</v>
      </c>
      <c r="AA38" s="5">
        <v>10</v>
      </c>
      <c r="AB38" s="5">
        <v>100</v>
      </c>
      <c r="AC38" s="5">
        <v>33</v>
      </c>
      <c r="AD38" s="5">
        <f t="shared" si="61"/>
        <v>1533</v>
      </c>
      <c r="AE38" s="6">
        <f>N38+AD38</f>
        <v>31324</v>
      </c>
      <c r="AF38" s="6">
        <v>73080</v>
      </c>
    </row>
    <row r="39" spans="1:32" s="5" customFormat="1" ht="11.25" customHeight="1">
      <c r="A39" s="13" t="s">
        <v>7</v>
      </c>
      <c r="B39" s="47">
        <f t="shared" si="50"/>
        <v>10575.4</v>
      </c>
      <c r="C39" s="48">
        <f t="shared" si="51"/>
        <v>327837.39999999997</v>
      </c>
      <c r="D39" s="49">
        <f t="shared" si="52"/>
        <v>32784.74</v>
      </c>
      <c r="E39" s="47">
        <f t="shared" si="53"/>
        <v>13330</v>
      </c>
      <c r="F39" s="50"/>
      <c r="G39" s="47">
        <f t="shared" si="54"/>
        <v>20150</v>
      </c>
      <c r="H39" s="47">
        <f t="shared" si="55"/>
        <v>1601.9849999999999</v>
      </c>
      <c r="I39" s="47">
        <f t="shared" si="56"/>
        <v>2578.9293749999997</v>
      </c>
      <c r="J39" s="47">
        <v>7750</v>
      </c>
      <c r="K39" s="47">
        <f>SUM(D39:J39)</f>
        <v>78195.654374999984</v>
      </c>
      <c r="M39" s="5">
        <v>1012</v>
      </c>
      <c r="N39" s="6">
        <f>M39*31</f>
        <v>31372</v>
      </c>
      <c r="O39" s="5">
        <v>430</v>
      </c>
      <c r="Q39" s="5">
        <v>650</v>
      </c>
      <c r="R39" s="5">
        <v>18</v>
      </c>
      <c r="S39" s="5">
        <f t="shared" si="58"/>
        <v>558</v>
      </c>
      <c r="T39" s="5">
        <v>24</v>
      </c>
      <c r="U39" s="5">
        <f t="shared" si="59"/>
        <v>744</v>
      </c>
      <c r="V39" s="5">
        <f t="shared" si="60"/>
        <v>1302</v>
      </c>
      <c r="W39" s="5">
        <v>3</v>
      </c>
      <c r="X39" s="5">
        <v>10</v>
      </c>
      <c r="Y39" s="5">
        <v>60</v>
      </c>
      <c r="Z39" s="5">
        <v>15</v>
      </c>
      <c r="AA39" s="5">
        <v>10</v>
      </c>
      <c r="AB39" s="5">
        <v>100</v>
      </c>
      <c r="AC39" s="5">
        <v>33</v>
      </c>
      <c r="AD39" s="5">
        <f t="shared" si="61"/>
        <v>1533</v>
      </c>
      <c r="AE39" s="6">
        <f>N39+AD39</f>
        <v>32905</v>
      </c>
      <c r="AF39" s="6">
        <v>74933</v>
      </c>
    </row>
    <row r="40" spans="1:32" s="5" customFormat="1" ht="11.25" customHeight="1">
      <c r="A40" s="5" t="s">
        <v>53</v>
      </c>
      <c r="E40" s="7" t="s">
        <v>156</v>
      </c>
    </row>
    <row r="41" spans="1:32" s="5" customFormat="1" ht="11.25" customHeight="1">
      <c r="A41" s="13"/>
      <c r="B41" s="13" t="s">
        <v>8</v>
      </c>
      <c r="C41" s="16" t="s">
        <v>9</v>
      </c>
      <c r="D41" s="15" t="s">
        <v>10</v>
      </c>
      <c r="E41" s="13" t="s">
        <v>11</v>
      </c>
      <c r="F41" s="13" t="s">
        <v>12</v>
      </c>
      <c r="G41" s="13" t="s">
        <v>13</v>
      </c>
      <c r="H41" s="13" t="s">
        <v>14</v>
      </c>
      <c r="I41" s="13" t="s">
        <v>15</v>
      </c>
      <c r="J41" s="13" t="s">
        <v>16</v>
      </c>
      <c r="K41" s="13" t="s">
        <v>17</v>
      </c>
      <c r="M41" s="5" t="s">
        <v>18</v>
      </c>
      <c r="N41" s="5" t="s">
        <v>28</v>
      </c>
      <c r="O41" s="5" t="s">
        <v>11</v>
      </c>
      <c r="P41" s="5" t="s">
        <v>12</v>
      </c>
      <c r="Q41" s="5" t="s">
        <v>21</v>
      </c>
      <c r="R41" s="5" t="s">
        <v>22</v>
      </c>
      <c r="S41" s="5" t="s">
        <v>23</v>
      </c>
      <c r="T41" s="5" t="s">
        <v>116</v>
      </c>
      <c r="U41" s="5" t="s">
        <v>23</v>
      </c>
      <c r="W41" s="5" t="s">
        <v>112</v>
      </c>
      <c r="X41" s="5" t="s">
        <v>117</v>
      </c>
      <c r="Y41" s="5" t="s">
        <v>24</v>
      </c>
      <c r="Z41" s="5" t="s">
        <v>25</v>
      </c>
      <c r="AA41" s="5" t="s">
        <v>26</v>
      </c>
      <c r="AB41" s="5" t="s">
        <v>30</v>
      </c>
      <c r="AC41" s="5" t="s">
        <v>31</v>
      </c>
      <c r="AD41" s="5" t="s">
        <v>27</v>
      </c>
      <c r="AE41" s="5" t="s">
        <v>29</v>
      </c>
      <c r="AF41" s="5" t="s">
        <v>32</v>
      </c>
    </row>
    <row r="42" spans="1:32" s="5" customFormat="1" ht="11.25" customHeight="1">
      <c r="A42" s="13" t="s">
        <v>3</v>
      </c>
      <c r="B42" s="47">
        <f>M42*10.45</f>
        <v>8286.8499999999985</v>
      </c>
      <c r="C42" s="48">
        <f>B42*31</f>
        <v>256892.34999999995</v>
      </c>
      <c r="D42" s="49">
        <f>C42*0.1+1</f>
        <v>25690.234999999997</v>
      </c>
      <c r="E42" s="47">
        <f>O42*31</f>
        <v>13330</v>
      </c>
      <c r="F42" s="50"/>
      <c r="G42" s="47">
        <f>Q42*31</f>
        <v>42160</v>
      </c>
      <c r="H42" s="47">
        <f>AD42*10.45*0.1</f>
        <v>1601.9849999999999</v>
      </c>
      <c r="I42" s="47">
        <f>AE42*0.075*10.45*0.1</f>
        <v>2046.8414999999998</v>
      </c>
      <c r="J42" s="47">
        <v>7750</v>
      </c>
      <c r="K42" s="47">
        <f>SUM(D42:J42)</f>
        <v>92579.061499999996</v>
      </c>
      <c r="M42" s="5">
        <v>793</v>
      </c>
      <c r="N42" s="6">
        <f>M42*31</f>
        <v>24583</v>
      </c>
      <c r="O42" s="5">
        <v>430</v>
      </c>
      <c r="Q42" s="5">
        <v>1360</v>
      </c>
      <c r="R42" s="5">
        <v>18</v>
      </c>
      <c r="S42" s="5">
        <f>R42*31</f>
        <v>558</v>
      </c>
      <c r="T42" s="5">
        <v>24</v>
      </c>
      <c r="U42" s="5">
        <f>T42*31</f>
        <v>744</v>
      </c>
      <c r="V42" s="5">
        <f>S42+U42</f>
        <v>1302</v>
      </c>
      <c r="W42" s="5">
        <v>3</v>
      </c>
      <c r="X42" s="5">
        <v>10</v>
      </c>
      <c r="Y42" s="5">
        <v>60</v>
      </c>
      <c r="Z42" s="5">
        <v>15</v>
      </c>
      <c r="AA42" s="5">
        <v>10</v>
      </c>
      <c r="AB42" s="5">
        <v>100</v>
      </c>
      <c r="AC42" s="5">
        <v>33</v>
      </c>
      <c r="AD42" s="5">
        <f>SUM(V42:AC42)</f>
        <v>1533</v>
      </c>
      <c r="AE42" s="6">
        <f>N42+AD42</f>
        <v>26116</v>
      </c>
      <c r="AF42" s="6">
        <v>89562</v>
      </c>
    </row>
    <row r="43" spans="1:32" s="5" customFormat="1" ht="11.25" customHeight="1">
      <c r="A43" s="13" t="s">
        <v>4</v>
      </c>
      <c r="B43" s="47">
        <f t="shared" ref="B43:B46" si="62">M43*10.45</f>
        <v>8809.3499999999985</v>
      </c>
      <c r="C43" s="48">
        <f t="shared" ref="C43:C46" si="63">B43*31</f>
        <v>273089.84999999998</v>
      </c>
      <c r="D43" s="49">
        <f t="shared" ref="D43:D46" si="64">C43*0.1+1</f>
        <v>27309.985000000001</v>
      </c>
      <c r="E43" s="47">
        <f t="shared" ref="E43:E46" si="65">O43*31</f>
        <v>13330</v>
      </c>
      <c r="F43" s="50"/>
      <c r="G43" s="47">
        <f t="shared" ref="G43:G46" si="66">Q43*31</f>
        <v>42160</v>
      </c>
      <c r="H43" s="47">
        <f t="shared" ref="H43:H46" si="67">AD43*10.45*0.1</f>
        <v>1601.9849999999999</v>
      </c>
      <c r="I43" s="47">
        <f t="shared" ref="I43:I46" si="68">AE43*0.075*10.45*0.1</f>
        <v>2168.3227499999998</v>
      </c>
      <c r="J43" s="47">
        <v>7750</v>
      </c>
      <c r="K43" s="47">
        <f>SUM(D43:J43)</f>
        <v>94320.292750000008</v>
      </c>
      <c r="M43" s="5">
        <v>843</v>
      </c>
      <c r="N43" s="6">
        <f t="shared" ref="N43:N45" si="69">M43*31</f>
        <v>26133</v>
      </c>
      <c r="O43" s="5">
        <v>430</v>
      </c>
      <c r="Q43" s="5">
        <v>1360</v>
      </c>
      <c r="R43" s="5">
        <v>18</v>
      </c>
      <c r="S43" s="5">
        <f t="shared" ref="S43:S46" si="70">R43*31</f>
        <v>558</v>
      </c>
      <c r="T43" s="5">
        <v>24</v>
      </c>
      <c r="U43" s="5">
        <f t="shared" ref="U43:U46" si="71">T43*31</f>
        <v>744</v>
      </c>
      <c r="V43" s="5">
        <f t="shared" ref="V43:V46" si="72">S43+U43</f>
        <v>1302</v>
      </c>
      <c r="W43" s="5">
        <v>3</v>
      </c>
      <c r="X43" s="5">
        <v>10</v>
      </c>
      <c r="Y43" s="5">
        <v>60</v>
      </c>
      <c r="Z43" s="5">
        <v>15</v>
      </c>
      <c r="AA43" s="5">
        <v>10</v>
      </c>
      <c r="AB43" s="5">
        <v>100</v>
      </c>
      <c r="AC43" s="5">
        <v>33</v>
      </c>
      <c r="AD43" s="5">
        <f t="shared" ref="AD43:AD46" si="73">SUM(V43:AC43)</f>
        <v>1533</v>
      </c>
      <c r="AE43" s="6">
        <f>N43+AD43</f>
        <v>27666</v>
      </c>
      <c r="AF43" s="6">
        <v>91209</v>
      </c>
    </row>
    <row r="44" spans="1:32" s="5" customFormat="1" ht="11.25" customHeight="1">
      <c r="A44" s="13" t="s">
        <v>5</v>
      </c>
      <c r="B44" s="47">
        <f t="shared" si="62"/>
        <v>9488.5999999999985</v>
      </c>
      <c r="C44" s="48">
        <f t="shared" si="63"/>
        <v>294146.59999999998</v>
      </c>
      <c r="D44" s="49">
        <f t="shared" si="64"/>
        <v>29415.66</v>
      </c>
      <c r="E44" s="47">
        <f t="shared" si="65"/>
        <v>13330</v>
      </c>
      <c r="F44" s="50"/>
      <c r="G44" s="47">
        <f t="shared" si="66"/>
        <v>42160</v>
      </c>
      <c r="H44" s="47">
        <f t="shared" si="67"/>
        <v>1601.9849999999999</v>
      </c>
      <c r="I44" s="47">
        <f t="shared" si="68"/>
        <v>2326.2483749999997</v>
      </c>
      <c r="J44" s="47">
        <v>7750</v>
      </c>
      <c r="K44" s="47">
        <f>SUM(D44:J44)</f>
        <v>96583.893375</v>
      </c>
      <c r="M44" s="5">
        <v>908</v>
      </c>
      <c r="N44" s="6">
        <f t="shared" si="69"/>
        <v>28148</v>
      </c>
      <c r="O44" s="5">
        <v>430</v>
      </c>
      <c r="Q44" s="5">
        <v>1360</v>
      </c>
      <c r="R44" s="5">
        <v>18</v>
      </c>
      <c r="S44" s="5">
        <f t="shared" si="70"/>
        <v>558</v>
      </c>
      <c r="T44" s="5">
        <v>24</v>
      </c>
      <c r="U44" s="5">
        <f t="shared" si="71"/>
        <v>744</v>
      </c>
      <c r="V44" s="5">
        <f t="shared" si="72"/>
        <v>1302</v>
      </c>
      <c r="W44" s="5">
        <v>3</v>
      </c>
      <c r="X44" s="5">
        <v>10</v>
      </c>
      <c r="Y44" s="5">
        <v>60</v>
      </c>
      <c r="Z44" s="5">
        <v>15</v>
      </c>
      <c r="AA44" s="5">
        <v>10</v>
      </c>
      <c r="AB44" s="5">
        <v>100</v>
      </c>
      <c r="AC44" s="5">
        <v>33</v>
      </c>
      <c r="AD44" s="5">
        <f t="shared" si="73"/>
        <v>1533</v>
      </c>
      <c r="AE44" s="6">
        <f>N44+AD44</f>
        <v>29681</v>
      </c>
      <c r="AF44" s="6">
        <v>93337</v>
      </c>
    </row>
    <row r="45" spans="1:32" s="5" customFormat="1" ht="11.25" customHeight="1">
      <c r="A45" s="13" t="s">
        <v>6</v>
      </c>
      <c r="B45" s="47">
        <f t="shared" si="62"/>
        <v>10042.449999999999</v>
      </c>
      <c r="C45" s="48">
        <f t="shared" si="63"/>
        <v>311315.94999999995</v>
      </c>
      <c r="D45" s="49">
        <f t="shared" si="64"/>
        <v>31132.594999999998</v>
      </c>
      <c r="E45" s="47">
        <f t="shared" si="65"/>
        <v>13330</v>
      </c>
      <c r="F45" s="50"/>
      <c r="G45" s="47">
        <f t="shared" si="66"/>
        <v>42160</v>
      </c>
      <c r="H45" s="47">
        <f t="shared" si="67"/>
        <v>1601.9849999999999</v>
      </c>
      <c r="I45" s="47">
        <f t="shared" si="68"/>
        <v>2455.0184999999997</v>
      </c>
      <c r="J45" s="47">
        <v>7750</v>
      </c>
      <c r="K45" s="47">
        <f>SUM(D45:J45)</f>
        <v>98429.598500000007</v>
      </c>
      <c r="M45" s="5">
        <v>961</v>
      </c>
      <c r="N45" s="6">
        <f t="shared" si="69"/>
        <v>29791</v>
      </c>
      <c r="O45" s="5">
        <v>430</v>
      </c>
      <c r="Q45" s="5">
        <v>1360</v>
      </c>
      <c r="R45" s="5">
        <v>18</v>
      </c>
      <c r="S45" s="5">
        <f t="shared" si="70"/>
        <v>558</v>
      </c>
      <c r="T45" s="5">
        <v>24</v>
      </c>
      <c r="U45" s="5">
        <f t="shared" si="71"/>
        <v>744</v>
      </c>
      <c r="V45" s="5">
        <f t="shared" si="72"/>
        <v>1302</v>
      </c>
      <c r="W45" s="5">
        <v>3</v>
      </c>
      <c r="X45" s="5">
        <v>10</v>
      </c>
      <c r="Y45" s="5">
        <v>60</v>
      </c>
      <c r="Z45" s="5">
        <v>15</v>
      </c>
      <c r="AA45" s="5">
        <v>10</v>
      </c>
      <c r="AB45" s="5">
        <v>100</v>
      </c>
      <c r="AC45" s="5">
        <v>33</v>
      </c>
      <c r="AD45" s="5">
        <f t="shared" si="73"/>
        <v>1533</v>
      </c>
      <c r="AE45" s="6">
        <f>N45+AD45</f>
        <v>31324</v>
      </c>
      <c r="AF45" s="6">
        <v>95090</v>
      </c>
    </row>
    <row r="46" spans="1:32" s="5" customFormat="1" ht="11.25" customHeight="1">
      <c r="A46" s="13" t="s">
        <v>7</v>
      </c>
      <c r="B46" s="47">
        <f t="shared" si="62"/>
        <v>10575.4</v>
      </c>
      <c r="C46" s="48">
        <f t="shared" si="63"/>
        <v>327837.39999999997</v>
      </c>
      <c r="D46" s="49">
        <f t="shared" si="64"/>
        <v>32784.74</v>
      </c>
      <c r="E46" s="47">
        <f t="shared" si="65"/>
        <v>13330</v>
      </c>
      <c r="F46" s="50"/>
      <c r="G46" s="47">
        <f t="shared" si="66"/>
        <v>42160</v>
      </c>
      <c r="H46" s="47">
        <f t="shared" si="67"/>
        <v>1601.9849999999999</v>
      </c>
      <c r="I46" s="47">
        <f t="shared" si="68"/>
        <v>2578.9293749999997</v>
      </c>
      <c r="J46" s="47">
        <v>7750</v>
      </c>
      <c r="K46" s="47">
        <f>SUM(D46:J46)</f>
        <v>100205.65437499998</v>
      </c>
      <c r="M46" s="5">
        <v>1012</v>
      </c>
      <c r="N46" s="6">
        <f>M46*31</f>
        <v>31372</v>
      </c>
      <c r="O46" s="5">
        <v>430</v>
      </c>
      <c r="Q46" s="5">
        <v>1360</v>
      </c>
      <c r="R46" s="5">
        <v>18</v>
      </c>
      <c r="S46" s="5">
        <f t="shared" si="70"/>
        <v>558</v>
      </c>
      <c r="T46" s="5">
        <v>24</v>
      </c>
      <c r="U46" s="5">
        <f t="shared" si="71"/>
        <v>744</v>
      </c>
      <c r="V46" s="5">
        <f t="shared" si="72"/>
        <v>1302</v>
      </c>
      <c r="W46" s="5">
        <v>3</v>
      </c>
      <c r="X46" s="5">
        <v>10</v>
      </c>
      <c r="Y46" s="5">
        <v>60</v>
      </c>
      <c r="Z46" s="5">
        <v>15</v>
      </c>
      <c r="AA46" s="5">
        <v>10</v>
      </c>
      <c r="AB46" s="5">
        <v>100</v>
      </c>
      <c r="AC46" s="5">
        <v>33</v>
      </c>
      <c r="AD46" s="5">
        <f t="shared" si="73"/>
        <v>1533</v>
      </c>
      <c r="AE46" s="6">
        <f>N46+AD46</f>
        <v>32905</v>
      </c>
      <c r="AF46" s="6">
        <v>96943</v>
      </c>
    </row>
    <row r="47" spans="1:32" s="5" customFormat="1" ht="11.25" customHeight="1">
      <c r="A47" s="5" t="s">
        <v>54</v>
      </c>
      <c r="E47" s="7" t="s">
        <v>156</v>
      </c>
    </row>
    <row r="48" spans="1:32" s="5" customFormat="1" ht="11.25" customHeight="1">
      <c r="A48" s="13"/>
      <c r="B48" s="13" t="s">
        <v>8</v>
      </c>
      <c r="C48" s="16" t="s">
        <v>9</v>
      </c>
      <c r="D48" s="15" t="s">
        <v>10</v>
      </c>
      <c r="E48" s="13" t="s">
        <v>11</v>
      </c>
      <c r="F48" s="13" t="s">
        <v>12</v>
      </c>
      <c r="G48" s="13" t="s">
        <v>13</v>
      </c>
      <c r="H48" s="13" t="s">
        <v>14</v>
      </c>
      <c r="I48" s="13" t="s">
        <v>15</v>
      </c>
      <c r="J48" s="13" t="s">
        <v>16</v>
      </c>
      <c r="K48" s="13" t="s">
        <v>17</v>
      </c>
      <c r="M48" s="5" t="s">
        <v>18</v>
      </c>
      <c r="N48" s="5" t="s">
        <v>28</v>
      </c>
      <c r="O48" s="5" t="s">
        <v>11</v>
      </c>
      <c r="P48" s="5" t="s">
        <v>12</v>
      </c>
      <c r="Q48" s="5" t="s">
        <v>21</v>
      </c>
      <c r="R48" s="5" t="s">
        <v>22</v>
      </c>
      <c r="S48" s="5" t="s">
        <v>23</v>
      </c>
      <c r="T48" s="5" t="s">
        <v>116</v>
      </c>
      <c r="U48" s="5" t="s">
        <v>23</v>
      </c>
      <c r="W48" s="5" t="s">
        <v>112</v>
      </c>
      <c r="X48" s="5" t="s">
        <v>117</v>
      </c>
      <c r="Y48" s="5" t="s">
        <v>24</v>
      </c>
      <c r="Z48" s="5" t="s">
        <v>25</v>
      </c>
      <c r="AA48" s="5" t="s">
        <v>26</v>
      </c>
      <c r="AB48" s="5" t="s">
        <v>30</v>
      </c>
      <c r="AC48" s="5" t="s">
        <v>31</v>
      </c>
      <c r="AD48" s="5" t="s">
        <v>27</v>
      </c>
      <c r="AE48" s="5" t="s">
        <v>29</v>
      </c>
      <c r="AF48" s="5" t="s">
        <v>32</v>
      </c>
    </row>
    <row r="49" spans="1:32" s="5" customFormat="1" ht="11.25" customHeight="1">
      <c r="A49" s="13" t="s">
        <v>3</v>
      </c>
      <c r="B49" s="47">
        <f>M49*10.45</f>
        <v>8286.8499999999985</v>
      </c>
      <c r="C49" s="48">
        <f>B49*31</f>
        <v>256892.34999999995</v>
      </c>
      <c r="D49" s="49">
        <f>C49*0.1+1</f>
        <v>25690.234999999997</v>
      </c>
      <c r="E49" s="47">
        <f>O49*31</f>
        <v>13330</v>
      </c>
      <c r="F49" s="50"/>
      <c r="G49" s="47">
        <f>Q49*31</f>
        <v>12090</v>
      </c>
      <c r="H49" s="47">
        <f>AD49*10.45*0.1</f>
        <v>1601.9849999999999</v>
      </c>
      <c r="I49" s="47">
        <f>AE49*0.075*10.45*0.1</f>
        <v>2046.8414999999998</v>
      </c>
      <c r="J49" s="47">
        <v>7750</v>
      </c>
      <c r="K49" s="47">
        <f>SUM(D49:J49)</f>
        <v>62509.061500000003</v>
      </c>
      <c r="M49" s="5">
        <v>793</v>
      </c>
      <c r="N49" s="6">
        <f>M49*31</f>
        <v>24583</v>
      </c>
      <c r="O49" s="5">
        <v>430</v>
      </c>
      <c r="Q49" s="5">
        <v>390</v>
      </c>
      <c r="R49" s="5">
        <v>18</v>
      </c>
      <c r="S49" s="5">
        <f>R49*31</f>
        <v>558</v>
      </c>
      <c r="T49" s="5">
        <v>24</v>
      </c>
      <c r="U49" s="5">
        <f>T49*31</f>
        <v>744</v>
      </c>
      <c r="V49" s="5">
        <f>S49+U49</f>
        <v>1302</v>
      </c>
      <c r="W49" s="5">
        <v>3</v>
      </c>
      <c r="X49" s="5">
        <v>10</v>
      </c>
      <c r="Y49" s="5">
        <v>60</v>
      </c>
      <c r="Z49" s="5">
        <v>15</v>
      </c>
      <c r="AA49" s="5">
        <v>10</v>
      </c>
      <c r="AB49" s="5">
        <v>100</v>
      </c>
      <c r="AC49" s="5">
        <v>33</v>
      </c>
      <c r="AD49" s="5">
        <f>SUM(V49:AC49)</f>
        <v>1533</v>
      </c>
      <c r="AE49" s="6">
        <f>N49+AD49</f>
        <v>26116</v>
      </c>
      <c r="AF49" s="6">
        <v>59492</v>
      </c>
    </row>
    <row r="50" spans="1:32" s="5" customFormat="1" ht="11.25" customHeight="1">
      <c r="A50" s="13" t="s">
        <v>4</v>
      </c>
      <c r="B50" s="47">
        <f t="shared" ref="B50:B53" si="74">M50*10.45</f>
        <v>8809.3499999999985</v>
      </c>
      <c r="C50" s="48">
        <f t="shared" ref="C50:C53" si="75">B50*31</f>
        <v>273089.84999999998</v>
      </c>
      <c r="D50" s="49">
        <f t="shared" ref="D50:D53" si="76">C50*0.1+1</f>
        <v>27309.985000000001</v>
      </c>
      <c r="E50" s="47">
        <f t="shared" ref="E50:E53" si="77">O50*31</f>
        <v>13330</v>
      </c>
      <c r="F50" s="50"/>
      <c r="G50" s="47">
        <f t="shared" ref="G50:G53" si="78">Q50*31</f>
        <v>12090</v>
      </c>
      <c r="H50" s="47">
        <f t="shared" ref="H50:H53" si="79">AD50*10.45*0.1</f>
        <v>1601.9849999999999</v>
      </c>
      <c r="I50" s="47">
        <f t="shared" ref="I50:I53" si="80">AE50*0.075*10.45*0.1</f>
        <v>2168.3227499999998</v>
      </c>
      <c r="J50" s="47">
        <v>7750</v>
      </c>
      <c r="K50" s="47">
        <f>SUM(D50:J50)</f>
        <v>64250.292750000001</v>
      </c>
      <c r="M50" s="5">
        <v>843</v>
      </c>
      <c r="N50" s="6">
        <f t="shared" ref="N50:N52" si="81">M50*31</f>
        <v>26133</v>
      </c>
      <c r="O50" s="5">
        <v>430</v>
      </c>
      <c r="Q50" s="5">
        <v>390</v>
      </c>
      <c r="R50" s="5">
        <v>18</v>
      </c>
      <c r="S50" s="5">
        <f t="shared" ref="S50:S53" si="82">R50*31</f>
        <v>558</v>
      </c>
      <c r="T50" s="5">
        <v>24</v>
      </c>
      <c r="U50" s="5">
        <f t="shared" ref="U50:U53" si="83">T50*31</f>
        <v>744</v>
      </c>
      <c r="V50" s="5">
        <f t="shared" ref="V50:V53" si="84">S50+U50</f>
        <v>1302</v>
      </c>
      <c r="W50" s="5">
        <v>3</v>
      </c>
      <c r="X50" s="5">
        <v>10</v>
      </c>
      <c r="Y50" s="5">
        <v>60</v>
      </c>
      <c r="Z50" s="5">
        <v>15</v>
      </c>
      <c r="AA50" s="5">
        <v>10</v>
      </c>
      <c r="AB50" s="5">
        <v>100</v>
      </c>
      <c r="AC50" s="5">
        <v>33</v>
      </c>
      <c r="AD50" s="5">
        <f t="shared" ref="AD50:AD53" si="85">SUM(V50:AC50)</f>
        <v>1533</v>
      </c>
      <c r="AE50" s="6">
        <f>N50+AD50</f>
        <v>27666</v>
      </c>
      <c r="AF50" s="6">
        <v>61139</v>
      </c>
    </row>
    <row r="51" spans="1:32" s="5" customFormat="1" ht="11.25" customHeight="1">
      <c r="A51" s="13" t="s">
        <v>5</v>
      </c>
      <c r="B51" s="47">
        <f t="shared" si="74"/>
        <v>9488.5999999999985</v>
      </c>
      <c r="C51" s="48">
        <f t="shared" si="75"/>
        <v>294146.59999999998</v>
      </c>
      <c r="D51" s="49">
        <f t="shared" si="76"/>
        <v>29415.66</v>
      </c>
      <c r="E51" s="47">
        <f t="shared" si="77"/>
        <v>13330</v>
      </c>
      <c r="F51" s="50"/>
      <c r="G51" s="47">
        <f t="shared" si="78"/>
        <v>12090</v>
      </c>
      <c r="H51" s="47">
        <f t="shared" si="79"/>
        <v>1601.9849999999999</v>
      </c>
      <c r="I51" s="47">
        <f t="shared" si="80"/>
        <v>2326.2483749999997</v>
      </c>
      <c r="J51" s="47">
        <v>7750</v>
      </c>
      <c r="K51" s="47">
        <f>SUM(D51:J51)</f>
        <v>66513.893375000014</v>
      </c>
      <c r="M51" s="5">
        <v>908</v>
      </c>
      <c r="N51" s="6">
        <f t="shared" si="81"/>
        <v>28148</v>
      </c>
      <c r="O51" s="5">
        <v>430</v>
      </c>
      <c r="Q51" s="5">
        <v>390</v>
      </c>
      <c r="R51" s="5">
        <v>18</v>
      </c>
      <c r="S51" s="5">
        <f t="shared" si="82"/>
        <v>558</v>
      </c>
      <c r="T51" s="5">
        <v>24</v>
      </c>
      <c r="U51" s="5">
        <f t="shared" si="83"/>
        <v>744</v>
      </c>
      <c r="V51" s="5">
        <f t="shared" si="84"/>
        <v>1302</v>
      </c>
      <c r="W51" s="5">
        <v>3</v>
      </c>
      <c r="X51" s="5">
        <v>10</v>
      </c>
      <c r="Y51" s="5">
        <v>60</v>
      </c>
      <c r="Z51" s="5">
        <v>15</v>
      </c>
      <c r="AA51" s="5">
        <v>10</v>
      </c>
      <c r="AB51" s="5">
        <v>100</v>
      </c>
      <c r="AC51" s="5">
        <v>33</v>
      </c>
      <c r="AD51" s="5">
        <f t="shared" si="85"/>
        <v>1533</v>
      </c>
      <c r="AE51" s="6">
        <f>N51+AD51</f>
        <v>29681</v>
      </c>
      <c r="AF51" s="6">
        <v>63267</v>
      </c>
    </row>
    <row r="52" spans="1:32" s="5" customFormat="1" ht="11.25" customHeight="1">
      <c r="A52" s="13" t="s">
        <v>6</v>
      </c>
      <c r="B52" s="47">
        <f t="shared" si="74"/>
        <v>10042.449999999999</v>
      </c>
      <c r="C52" s="48">
        <f t="shared" si="75"/>
        <v>311315.94999999995</v>
      </c>
      <c r="D52" s="49">
        <f t="shared" si="76"/>
        <v>31132.594999999998</v>
      </c>
      <c r="E52" s="47">
        <f t="shared" si="77"/>
        <v>13330</v>
      </c>
      <c r="F52" s="50"/>
      <c r="G52" s="47">
        <f t="shared" si="78"/>
        <v>12090</v>
      </c>
      <c r="H52" s="47">
        <f t="shared" si="79"/>
        <v>1601.9849999999999</v>
      </c>
      <c r="I52" s="47">
        <f t="shared" si="80"/>
        <v>2455.0184999999997</v>
      </c>
      <c r="J52" s="47">
        <v>7750</v>
      </c>
      <c r="K52" s="47">
        <f>SUM(D52:J52)</f>
        <v>68359.598499999993</v>
      </c>
      <c r="M52" s="5">
        <v>961</v>
      </c>
      <c r="N52" s="6">
        <f t="shared" si="81"/>
        <v>29791</v>
      </c>
      <c r="O52" s="5">
        <v>430</v>
      </c>
      <c r="Q52" s="5">
        <v>390</v>
      </c>
      <c r="R52" s="5">
        <v>18</v>
      </c>
      <c r="S52" s="5">
        <f t="shared" si="82"/>
        <v>558</v>
      </c>
      <c r="T52" s="5">
        <v>24</v>
      </c>
      <c r="U52" s="5">
        <f t="shared" si="83"/>
        <v>744</v>
      </c>
      <c r="V52" s="5">
        <f t="shared" si="84"/>
        <v>1302</v>
      </c>
      <c r="W52" s="5">
        <v>3</v>
      </c>
      <c r="X52" s="5">
        <v>10</v>
      </c>
      <c r="Y52" s="5">
        <v>60</v>
      </c>
      <c r="Z52" s="5">
        <v>15</v>
      </c>
      <c r="AA52" s="5">
        <v>10</v>
      </c>
      <c r="AB52" s="5">
        <v>100</v>
      </c>
      <c r="AC52" s="5">
        <v>33</v>
      </c>
      <c r="AD52" s="5">
        <f t="shared" si="85"/>
        <v>1533</v>
      </c>
      <c r="AE52" s="6">
        <f>N52+AD52</f>
        <v>31324</v>
      </c>
      <c r="AF52" s="6">
        <v>65020</v>
      </c>
    </row>
    <row r="53" spans="1:32" s="5" customFormat="1" ht="11.25" customHeight="1">
      <c r="A53" s="13" t="s">
        <v>7</v>
      </c>
      <c r="B53" s="47">
        <f t="shared" si="74"/>
        <v>10575.4</v>
      </c>
      <c r="C53" s="48">
        <f t="shared" si="75"/>
        <v>327837.39999999997</v>
      </c>
      <c r="D53" s="49">
        <f t="shared" si="76"/>
        <v>32784.74</v>
      </c>
      <c r="E53" s="47">
        <f t="shared" si="77"/>
        <v>13330</v>
      </c>
      <c r="F53" s="50"/>
      <c r="G53" s="47">
        <f t="shared" si="78"/>
        <v>12090</v>
      </c>
      <c r="H53" s="47">
        <f t="shared" si="79"/>
        <v>1601.9849999999999</v>
      </c>
      <c r="I53" s="47">
        <f t="shared" si="80"/>
        <v>2578.9293749999997</v>
      </c>
      <c r="J53" s="47">
        <v>7750</v>
      </c>
      <c r="K53" s="47">
        <f>SUM(D53:J53)</f>
        <v>70135.654374999998</v>
      </c>
      <c r="M53" s="5">
        <v>1012</v>
      </c>
      <c r="N53" s="6">
        <f>M53*31</f>
        <v>31372</v>
      </c>
      <c r="O53" s="5">
        <v>430</v>
      </c>
      <c r="Q53" s="5">
        <v>390</v>
      </c>
      <c r="R53" s="5">
        <v>18</v>
      </c>
      <c r="S53" s="5">
        <f t="shared" si="82"/>
        <v>558</v>
      </c>
      <c r="T53" s="5">
        <v>24</v>
      </c>
      <c r="U53" s="5">
        <f t="shared" si="83"/>
        <v>744</v>
      </c>
      <c r="V53" s="5">
        <f t="shared" si="84"/>
        <v>1302</v>
      </c>
      <c r="W53" s="5">
        <v>3</v>
      </c>
      <c r="X53" s="5">
        <v>10</v>
      </c>
      <c r="Y53" s="5">
        <v>60</v>
      </c>
      <c r="Z53" s="5">
        <v>15</v>
      </c>
      <c r="AA53" s="5">
        <v>10</v>
      </c>
      <c r="AB53" s="5">
        <v>100</v>
      </c>
      <c r="AC53" s="5">
        <v>33</v>
      </c>
      <c r="AD53" s="5">
        <f t="shared" si="85"/>
        <v>1533</v>
      </c>
      <c r="AE53" s="6">
        <f>N53+AD53</f>
        <v>32905</v>
      </c>
      <c r="AF53" s="6">
        <v>66873</v>
      </c>
    </row>
    <row r="54" spans="1:32" s="5" customFormat="1" ht="11.25" customHeight="1">
      <c r="A54" s="5" t="s">
        <v>55</v>
      </c>
      <c r="E54" s="7" t="s">
        <v>156</v>
      </c>
    </row>
    <row r="55" spans="1:32" s="5" customFormat="1" ht="11.25" customHeight="1">
      <c r="A55" s="13"/>
      <c r="B55" s="13" t="s">
        <v>8</v>
      </c>
      <c r="C55" s="16" t="s">
        <v>9</v>
      </c>
      <c r="D55" s="15" t="s">
        <v>10</v>
      </c>
      <c r="E55" s="13" t="s">
        <v>11</v>
      </c>
      <c r="F55" s="13" t="s">
        <v>12</v>
      </c>
      <c r="G55" s="13" t="s">
        <v>13</v>
      </c>
      <c r="H55" s="13" t="s">
        <v>14</v>
      </c>
      <c r="I55" s="13" t="s">
        <v>15</v>
      </c>
      <c r="J55" s="13" t="s">
        <v>16</v>
      </c>
      <c r="K55" s="13" t="s">
        <v>17</v>
      </c>
      <c r="M55" s="5" t="s">
        <v>18</v>
      </c>
      <c r="N55" s="5" t="s">
        <v>28</v>
      </c>
      <c r="O55" s="5" t="s">
        <v>11</v>
      </c>
      <c r="P55" s="5" t="s">
        <v>12</v>
      </c>
      <c r="Q55" s="5" t="s">
        <v>21</v>
      </c>
      <c r="R55" s="5" t="s">
        <v>22</v>
      </c>
      <c r="S55" s="5" t="s">
        <v>23</v>
      </c>
      <c r="T55" s="5" t="s">
        <v>116</v>
      </c>
      <c r="U55" s="5" t="s">
        <v>23</v>
      </c>
      <c r="W55" s="5" t="s">
        <v>112</v>
      </c>
      <c r="X55" s="5" t="s">
        <v>117</v>
      </c>
      <c r="Y55" s="5" t="s">
        <v>24</v>
      </c>
      <c r="Z55" s="5" t="s">
        <v>25</v>
      </c>
      <c r="AA55" s="5" t="s">
        <v>26</v>
      </c>
      <c r="AB55" s="5" t="s">
        <v>30</v>
      </c>
      <c r="AC55" s="5" t="s">
        <v>31</v>
      </c>
      <c r="AD55" s="5" t="s">
        <v>27</v>
      </c>
      <c r="AE55" s="5" t="s">
        <v>29</v>
      </c>
      <c r="AF55" s="5" t="s">
        <v>32</v>
      </c>
    </row>
    <row r="56" spans="1:32" s="5" customFormat="1" ht="11.25" customHeight="1">
      <c r="A56" s="13" t="s">
        <v>3</v>
      </c>
      <c r="B56" s="47">
        <f>M56*10.45</f>
        <v>8286.8499999999985</v>
      </c>
      <c r="C56" s="48">
        <f>B56*31</f>
        <v>256892.34999999995</v>
      </c>
      <c r="D56" s="49">
        <f>C56*0.1+1</f>
        <v>25690.234999999997</v>
      </c>
      <c r="E56" s="47">
        <f>O56*31</f>
        <v>0</v>
      </c>
      <c r="F56" s="50"/>
      <c r="G56" s="47">
        <f>Q56*31</f>
        <v>9300</v>
      </c>
      <c r="H56" s="47">
        <f>AD56*10.45*0.1</f>
        <v>1601.9849999999999</v>
      </c>
      <c r="I56" s="47">
        <f>AE56*0.075*10.45*0.1</f>
        <v>2046.8414999999998</v>
      </c>
      <c r="J56" s="47">
        <v>7750</v>
      </c>
      <c r="K56" s="47">
        <f>SUM(D56:J56)</f>
        <v>46389.061500000003</v>
      </c>
      <c r="M56" s="5">
        <v>793</v>
      </c>
      <c r="N56" s="6">
        <f>M56*31</f>
        <v>24583</v>
      </c>
      <c r="O56" s="5">
        <v>0</v>
      </c>
      <c r="Q56" s="5">
        <v>300</v>
      </c>
      <c r="R56" s="5">
        <v>18</v>
      </c>
      <c r="S56" s="5">
        <f>R56*31</f>
        <v>558</v>
      </c>
      <c r="T56" s="5">
        <v>24</v>
      </c>
      <c r="U56" s="5">
        <f>T56*31</f>
        <v>744</v>
      </c>
      <c r="V56" s="5">
        <f>S56+U56</f>
        <v>1302</v>
      </c>
      <c r="W56" s="5">
        <v>3</v>
      </c>
      <c r="X56" s="5">
        <v>10</v>
      </c>
      <c r="Y56" s="5">
        <v>60</v>
      </c>
      <c r="Z56" s="5">
        <v>15</v>
      </c>
      <c r="AA56" s="5">
        <v>10</v>
      </c>
      <c r="AB56" s="5">
        <v>100</v>
      </c>
      <c r="AC56" s="5">
        <v>33</v>
      </c>
      <c r="AD56" s="5">
        <f>SUM(V56:AC56)</f>
        <v>1533</v>
      </c>
      <c r="AE56" s="6">
        <f>N56+AD56</f>
        <v>26116</v>
      </c>
      <c r="AF56" s="6">
        <v>45232</v>
      </c>
    </row>
    <row r="57" spans="1:32" s="5" customFormat="1" ht="11.25" customHeight="1">
      <c r="A57" s="13" t="s">
        <v>4</v>
      </c>
      <c r="B57" s="47">
        <f t="shared" ref="B57:B60" si="86">M57*10.45</f>
        <v>8809.3499999999985</v>
      </c>
      <c r="C57" s="48">
        <f t="shared" ref="C57:C60" si="87">B57*31</f>
        <v>273089.84999999998</v>
      </c>
      <c r="D57" s="49">
        <f t="shared" ref="D57:D60" si="88">C57*0.1+1</f>
        <v>27309.985000000001</v>
      </c>
      <c r="E57" s="47">
        <f t="shared" ref="E57:E60" si="89">O57*31</f>
        <v>0</v>
      </c>
      <c r="F57" s="50"/>
      <c r="G57" s="47">
        <f t="shared" ref="G57:G60" si="90">Q57*31</f>
        <v>9300</v>
      </c>
      <c r="H57" s="47">
        <f t="shared" ref="H57:H60" si="91">AD57*10.45*0.1</f>
        <v>1601.9849999999999</v>
      </c>
      <c r="I57" s="47">
        <f t="shared" ref="I57:I60" si="92">AE57*0.075*10.45*0.1</f>
        <v>2168.3227499999998</v>
      </c>
      <c r="J57" s="47">
        <v>7750</v>
      </c>
      <c r="K57" s="47">
        <f>SUM(D57:J57)</f>
        <v>48130.292750000001</v>
      </c>
      <c r="M57" s="5">
        <v>843</v>
      </c>
      <c r="N57" s="6">
        <f t="shared" ref="N57:N59" si="93">M57*31</f>
        <v>26133</v>
      </c>
      <c r="O57" s="5">
        <v>0</v>
      </c>
      <c r="Q57" s="5">
        <v>300</v>
      </c>
      <c r="R57" s="5">
        <v>18</v>
      </c>
      <c r="S57" s="5">
        <f t="shared" ref="S57:S60" si="94">R57*31</f>
        <v>558</v>
      </c>
      <c r="T57" s="5">
        <v>24</v>
      </c>
      <c r="U57" s="5">
        <f t="shared" ref="U57:U60" si="95">T57*31</f>
        <v>744</v>
      </c>
      <c r="V57" s="5">
        <f t="shared" ref="V57:V60" si="96">S57+U57</f>
        <v>1302</v>
      </c>
      <c r="W57" s="5">
        <v>3</v>
      </c>
      <c r="X57" s="5">
        <v>10</v>
      </c>
      <c r="Y57" s="5">
        <v>60</v>
      </c>
      <c r="Z57" s="5">
        <v>15</v>
      </c>
      <c r="AA57" s="5">
        <v>10</v>
      </c>
      <c r="AB57" s="5">
        <v>100</v>
      </c>
      <c r="AC57" s="5">
        <v>33</v>
      </c>
      <c r="AD57" s="5">
        <f t="shared" ref="AD57:AD60" si="97">SUM(V57:AC57)</f>
        <v>1533</v>
      </c>
      <c r="AE57" s="6">
        <f>N57+AD57</f>
        <v>27666</v>
      </c>
      <c r="AF57" s="6">
        <v>46879</v>
      </c>
    </row>
    <row r="58" spans="1:32" s="5" customFormat="1" ht="11.25" customHeight="1">
      <c r="A58" s="13" t="s">
        <v>5</v>
      </c>
      <c r="B58" s="47">
        <f t="shared" si="86"/>
        <v>9488.5999999999985</v>
      </c>
      <c r="C58" s="48">
        <f t="shared" si="87"/>
        <v>294146.59999999998</v>
      </c>
      <c r="D58" s="49">
        <f t="shared" si="88"/>
        <v>29415.66</v>
      </c>
      <c r="E58" s="47">
        <f t="shared" si="89"/>
        <v>0</v>
      </c>
      <c r="F58" s="50"/>
      <c r="G58" s="47">
        <f t="shared" si="90"/>
        <v>9300</v>
      </c>
      <c r="H58" s="47">
        <f t="shared" si="91"/>
        <v>1601.9849999999999</v>
      </c>
      <c r="I58" s="47">
        <f t="shared" si="92"/>
        <v>2326.2483749999997</v>
      </c>
      <c r="J58" s="47">
        <v>7750</v>
      </c>
      <c r="K58" s="47">
        <f>SUM(D58:J58)</f>
        <v>50393.893375000007</v>
      </c>
      <c r="M58" s="5">
        <v>908</v>
      </c>
      <c r="N58" s="6">
        <f t="shared" si="93"/>
        <v>28148</v>
      </c>
      <c r="O58" s="5">
        <v>0</v>
      </c>
      <c r="Q58" s="5">
        <v>300</v>
      </c>
      <c r="R58" s="5">
        <v>18</v>
      </c>
      <c r="S58" s="5">
        <f t="shared" si="94"/>
        <v>558</v>
      </c>
      <c r="T58" s="5">
        <v>24</v>
      </c>
      <c r="U58" s="5">
        <f t="shared" si="95"/>
        <v>744</v>
      </c>
      <c r="V58" s="5">
        <f t="shared" si="96"/>
        <v>1302</v>
      </c>
      <c r="W58" s="5">
        <v>3</v>
      </c>
      <c r="X58" s="5">
        <v>10</v>
      </c>
      <c r="Y58" s="5">
        <v>60</v>
      </c>
      <c r="Z58" s="5">
        <v>15</v>
      </c>
      <c r="AA58" s="5">
        <v>10</v>
      </c>
      <c r="AB58" s="5">
        <v>100</v>
      </c>
      <c r="AC58" s="5">
        <v>33</v>
      </c>
      <c r="AD58" s="5">
        <f t="shared" si="97"/>
        <v>1533</v>
      </c>
      <c r="AE58" s="6">
        <f>N58+AD58</f>
        <v>29681</v>
      </c>
      <c r="AF58" s="6">
        <v>49007</v>
      </c>
    </row>
    <row r="59" spans="1:32" s="5" customFormat="1" ht="11.25" customHeight="1">
      <c r="A59" s="13" t="s">
        <v>6</v>
      </c>
      <c r="B59" s="47">
        <f t="shared" si="86"/>
        <v>10042.449999999999</v>
      </c>
      <c r="C59" s="48">
        <f t="shared" si="87"/>
        <v>311315.94999999995</v>
      </c>
      <c r="D59" s="49">
        <f t="shared" si="88"/>
        <v>31132.594999999998</v>
      </c>
      <c r="E59" s="47">
        <f t="shared" si="89"/>
        <v>0</v>
      </c>
      <c r="F59" s="50"/>
      <c r="G59" s="47">
        <f t="shared" si="90"/>
        <v>9300</v>
      </c>
      <c r="H59" s="47">
        <f t="shared" si="91"/>
        <v>1601.9849999999999</v>
      </c>
      <c r="I59" s="47">
        <f t="shared" si="92"/>
        <v>2455.0184999999997</v>
      </c>
      <c r="J59" s="47">
        <v>7750</v>
      </c>
      <c r="K59" s="47">
        <f>SUM(D59:J59)</f>
        <v>52239.5985</v>
      </c>
      <c r="M59" s="5">
        <v>961</v>
      </c>
      <c r="N59" s="6">
        <f t="shared" si="93"/>
        <v>29791</v>
      </c>
      <c r="O59" s="5">
        <v>0</v>
      </c>
      <c r="Q59" s="5">
        <v>300</v>
      </c>
      <c r="R59" s="5">
        <v>18</v>
      </c>
      <c r="S59" s="5">
        <f t="shared" si="94"/>
        <v>558</v>
      </c>
      <c r="T59" s="5">
        <v>24</v>
      </c>
      <c r="U59" s="5">
        <f t="shared" si="95"/>
        <v>744</v>
      </c>
      <c r="V59" s="5">
        <f t="shared" si="96"/>
        <v>1302</v>
      </c>
      <c r="W59" s="5">
        <v>3</v>
      </c>
      <c r="X59" s="5">
        <v>10</v>
      </c>
      <c r="Y59" s="5">
        <v>60</v>
      </c>
      <c r="Z59" s="5">
        <v>15</v>
      </c>
      <c r="AA59" s="5">
        <v>10</v>
      </c>
      <c r="AB59" s="5">
        <v>100</v>
      </c>
      <c r="AC59" s="5">
        <v>33</v>
      </c>
      <c r="AD59" s="5">
        <f t="shared" si="97"/>
        <v>1533</v>
      </c>
      <c r="AE59" s="6">
        <f>N59+AD59</f>
        <v>31324</v>
      </c>
      <c r="AF59" s="6">
        <v>50760</v>
      </c>
    </row>
    <row r="60" spans="1:32" s="5" customFormat="1" ht="11.25" customHeight="1">
      <c r="A60" s="13" t="s">
        <v>7</v>
      </c>
      <c r="B60" s="47">
        <f t="shared" si="86"/>
        <v>10575.4</v>
      </c>
      <c r="C60" s="48">
        <f t="shared" si="87"/>
        <v>327837.39999999997</v>
      </c>
      <c r="D60" s="49">
        <f t="shared" si="88"/>
        <v>32784.74</v>
      </c>
      <c r="E60" s="47">
        <f t="shared" si="89"/>
        <v>0</v>
      </c>
      <c r="F60" s="50"/>
      <c r="G60" s="47">
        <f t="shared" si="90"/>
        <v>9300</v>
      </c>
      <c r="H60" s="47">
        <f t="shared" si="91"/>
        <v>1601.9849999999999</v>
      </c>
      <c r="I60" s="47">
        <f t="shared" si="92"/>
        <v>2578.9293749999997</v>
      </c>
      <c r="J60" s="47">
        <v>7750</v>
      </c>
      <c r="K60" s="47">
        <f>SUM(D60:J60)</f>
        <v>54015.654374999998</v>
      </c>
      <c r="M60" s="5">
        <v>1012</v>
      </c>
      <c r="N60" s="6">
        <f>M60*31</f>
        <v>31372</v>
      </c>
      <c r="O60" s="5">
        <v>0</v>
      </c>
      <c r="Q60" s="5">
        <v>300</v>
      </c>
      <c r="R60" s="5">
        <v>18</v>
      </c>
      <c r="S60" s="5">
        <f t="shared" si="94"/>
        <v>558</v>
      </c>
      <c r="T60" s="5">
        <v>24</v>
      </c>
      <c r="U60" s="5">
        <f t="shared" si="95"/>
        <v>744</v>
      </c>
      <c r="V60" s="5">
        <f t="shared" si="96"/>
        <v>1302</v>
      </c>
      <c r="W60" s="5">
        <v>3</v>
      </c>
      <c r="X60" s="5">
        <v>10</v>
      </c>
      <c r="Y60" s="5">
        <v>60</v>
      </c>
      <c r="Z60" s="5">
        <v>15</v>
      </c>
      <c r="AA60" s="5">
        <v>10</v>
      </c>
      <c r="AB60" s="5">
        <v>100</v>
      </c>
      <c r="AC60" s="5">
        <v>33</v>
      </c>
      <c r="AD60" s="5">
        <f t="shared" si="97"/>
        <v>1533</v>
      </c>
      <c r="AE60" s="6">
        <f>N60+AD60</f>
        <v>32905</v>
      </c>
      <c r="AF60" s="6">
        <v>52613</v>
      </c>
    </row>
    <row r="61" spans="1:32" s="5" customFormat="1" ht="11.25" customHeight="1">
      <c r="A61" s="9" t="s">
        <v>34</v>
      </c>
      <c r="B61" s="10" t="s">
        <v>59</v>
      </c>
    </row>
    <row r="62" spans="1:32" s="5" customFormat="1" ht="11.25" customHeight="1">
      <c r="A62" s="9"/>
      <c r="B62" s="10" t="s">
        <v>119</v>
      </c>
    </row>
    <row r="63" spans="1:32" s="5" customFormat="1" ht="11.25" customHeight="1">
      <c r="A63" s="9"/>
      <c r="B63" s="10" t="s">
        <v>153</v>
      </c>
    </row>
    <row r="64" spans="1:32" s="5" customFormat="1" ht="11.25" customHeight="1">
      <c r="A64" s="9" t="s">
        <v>34</v>
      </c>
      <c r="B64" s="10" t="s">
        <v>35</v>
      </c>
    </row>
    <row r="65" spans="1:2" s="5" customFormat="1" ht="11.25" customHeight="1">
      <c r="A65" s="9" t="s">
        <v>34</v>
      </c>
      <c r="B65" s="10" t="s">
        <v>36</v>
      </c>
    </row>
    <row r="66" spans="1:2" s="5" customFormat="1" ht="11.25" customHeight="1">
      <c r="A66" s="9" t="s">
        <v>34</v>
      </c>
      <c r="B66" s="10" t="s">
        <v>37</v>
      </c>
    </row>
    <row r="67" spans="1:2" s="5" customFormat="1" ht="11.25" customHeight="1">
      <c r="A67" s="9" t="s">
        <v>34</v>
      </c>
      <c r="B67" s="10" t="s">
        <v>38</v>
      </c>
    </row>
    <row r="68" spans="1:2" s="5" customFormat="1" ht="11.25" customHeight="1">
      <c r="A68" s="9" t="s">
        <v>34</v>
      </c>
      <c r="B68" s="10" t="s">
        <v>39</v>
      </c>
    </row>
    <row r="69" spans="1:2" s="5" customFormat="1" ht="11.25" customHeight="1">
      <c r="A69" s="9" t="s">
        <v>34</v>
      </c>
      <c r="B69" s="10" t="s">
        <v>40</v>
      </c>
    </row>
    <row r="70" spans="1:2" s="5" customFormat="1" ht="11.25" customHeight="1">
      <c r="B70" s="10" t="s">
        <v>41</v>
      </c>
    </row>
    <row r="71" spans="1:2" s="5" customFormat="1" ht="11.25" customHeight="1">
      <c r="A71" s="9" t="s">
        <v>34</v>
      </c>
      <c r="B71" s="11" t="s">
        <v>58</v>
      </c>
    </row>
  </sheetData>
  <mergeCells count="2">
    <mergeCell ref="A1:K1"/>
    <mergeCell ref="J2:K2"/>
  </mergeCells>
  <phoneticPr fontId="1"/>
  <printOptions horizontalCentered="1" verticalCentered="1"/>
  <pageMargins left="0.11811023622047245" right="0.11811023622047245" top="7.874015748031496E-2" bottom="7.874015748031496E-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dimension ref="A1:M37"/>
  <sheetViews>
    <sheetView workbookViewId="0">
      <selection activeCell="A9" sqref="A9:C13"/>
    </sheetView>
  </sheetViews>
  <sheetFormatPr defaultRowHeight="18.75"/>
  <cols>
    <col min="1" max="1" width="12.625" customWidth="1"/>
    <col min="2" max="2" width="2.875" bestFit="1" customWidth="1"/>
    <col min="3" max="3" width="12.625" customWidth="1"/>
    <col min="4" max="4" width="2.875" bestFit="1" customWidth="1"/>
    <col min="5" max="5" width="12.625" customWidth="1"/>
    <col min="6" max="6" width="2.875" bestFit="1" customWidth="1"/>
    <col min="7" max="7" width="12.625" customWidth="1"/>
    <col min="8" max="8" width="2.875" bestFit="1" customWidth="1"/>
    <col min="9" max="9" width="12.625" customWidth="1"/>
    <col min="10" max="10" width="2.875" bestFit="1" customWidth="1"/>
    <col min="11" max="11" width="12.625" customWidth="1"/>
    <col min="12" max="12" width="3.375" bestFit="1" customWidth="1"/>
    <col min="13" max="13" width="13.875" customWidth="1"/>
    <col min="14" max="15" width="9" customWidth="1"/>
  </cols>
  <sheetData>
    <row r="1" spans="1:13" ht="32.25" customHeight="1">
      <c r="A1" s="60" t="s">
        <v>89</v>
      </c>
      <c r="B1" s="60"/>
      <c r="C1" s="60"/>
      <c r="D1" s="60"/>
      <c r="E1" s="60"/>
      <c r="F1" s="60"/>
      <c r="G1" s="60"/>
      <c r="H1" s="60"/>
      <c r="I1" s="60"/>
      <c r="J1" s="60"/>
      <c r="K1" s="60"/>
    </row>
    <row r="2" spans="1:13">
      <c r="A2" s="17"/>
      <c r="B2" s="17"/>
      <c r="C2" s="17"/>
      <c r="D2" s="17"/>
      <c r="E2" s="17"/>
      <c r="F2" s="17"/>
      <c r="G2" s="17"/>
      <c r="H2" s="17"/>
      <c r="I2" s="17"/>
      <c r="J2" s="17"/>
      <c r="K2" s="17"/>
    </row>
    <row r="3" spans="1:13" ht="25.5" customHeight="1">
      <c r="A3" s="18" t="s">
        <v>61</v>
      </c>
      <c r="B3" s="19"/>
      <c r="C3" s="20" t="s">
        <v>62</v>
      </c>
      <c r="D3" s="19"/>
      <c r="E3" s="19"/>
      <c r="F3" s="19"/>
      <c r="G3" s="19"/>
      <c r="H3" s="19"/>
      <c r="I3" s="19"/>
      <c r="J3" s="19"/>
      <c r="K3" s="21"/>
    </row>
    <row r="4" spans="1:13" ht="25.5" customHeight="1">
      <c r="A4" s="22"/>
      <c r="B4" s="17"/>
      <c r="C4" s="23" t="s">
        <v>63</v>
      </c>
      <c r="D4" s="17"/>
      <c r="E4" s="17"/>
      <c r="F4" s="17"/>
      <c r="G4" s="17"/>
      <c r="H4" s="17"/>
      <c r="I4" s="17"/>
      <c r="J4" s="17"/>
      <c r="K4" s="24"/>
    </row>
    <row r="5" spans="1:13" ht="25.5" customHeight="1">
      <c r="A5" s="22"/>
      <c r="B5" s="17"/>
      <c r="C5" s="23" t="s">
        <v>87</v>
      </c>
      <c r="D5" s="17"/>
      <c r="E5" s="17"/>
      <c r="F5" s="17"/>
      <c r="G5" s="17"/>
      <c r="H5" s="17"/>
      <c r="I5" s="17"/>
      <c r="J5" s="17"/>
      <c r="K5" s="24"/>
    </row>
    <row r="6" spans="1:13" ht="25.5" customHeight="1">
      <c r="A6" s="22"/>
      <c r="B6" s="17"/>
      <c r="C6" s="23" t="s">
        <v>88</v>
      </c>
      <c r="D6" s="17"/>
      <c r="E6" s="17"/>
      <c r="F6" s="17"/>
      <c r="G6" s="17"/>
      <c r="H6" s="17"/>
      <c r="I6" s="17"/>
      <c r="J6" s="17"/>
      <c r="K6" s="24"/>
    </row>
    <row r="7" spans="1:13" ht="18.75" customHeight="1">
      <c r="A7" s="22"/>
      <c r="B7" s="17"/>
      <c r="C7" s="23"/>
      <c r="D7" s="17"/>
      <c r="E7" s="17"/>
      <c r="F7" s="17"/>
      <c r="G7" s="17"/>
      <c r="H7" s="17"/>
      <c r="I7" s="17"/>
      <c r="J7" s="17"/>
      <c r="K7" s="24"/>
    </row>
    <row r="8" spans="1:13" ht="18.75" customHeight="1">
      <c r="A8" s="61" t="s">
        <v>120</v>
      </c>
      <c r="B8" s="61"/>
      <c r="C8" s="61"/>
      <c r="D8" s="61" t="s">
        <v>121</v>
      </c>
      <c r="E8" s="61"/>
      <c r="F8" s="17"/>
      <c r="G8" s="61" t="s">
        <v>120</v>
      </c>
      <c r="H8" s="61"/>
      <c r="I8" s="61"/>
      <c r="J8" s="61" t="s">
        <v>121</v>
      </c>
      <c r="K8" s="61"/>
    </row>
    <row r="9" spans="1:13">
      <c r="A9" s="61" t="s">
        <v>157</v>
      </c>
      <c r="B9" s="61"/>
      <c r="C9" s="61"/>
      <c r="D9" s="61" t="s">
        <v>131</v>
      </c>
      <c r="E9" s="61"/>
      <c r="F9" s="17"/>
      <c r="G9" s="61" t="s">
        <v>123</v>
      </c>
      <c r="H9" s="61"/>
      <c r="I9" s="61"/>
      <c r="J9" s="61" t="s">
        <v>71</v>
      </c>
      <c r="K9" s="61"/>
    </row>
    <row r="10" spans="1:13">
      <c r="A10" s="61" t="s">
        <v>110</v>
      </c>
      <c r="B10" s="61"/>
      <c r="C10" s="61"/>
      <c r="D10" s="61" t="s">
        <v>122</v>
      </c>
      <c r="E10" s="61"/>
      <c r="F10" s="17"/>
      <c r="G10" s="61" t="s">
        <v>124</v>
      </c>
      <c r="H10" s="61"/>
      <c r="I10" s="61"/>
      <c r="J10" s="61" t="s">
        <v>68</v>
      </c>
      <c r="K10" s="61"/>
    </row>
    <row r="11" spans="1:13">
      <c r="A11" s="61" t="s">
        <v>158</v>
      </c>
      <c r="B11" s="61"/>
      <c r="C11" s="61"/>
      <c r="D11" s="61" t="s">
        <v>65</v>
      </c>
      <c r="E11" s="61"/>
      <c r="F11" s="17"/>
      <c r="G11" s="61" t="s">
        <v>112</v>
      </c>
      <c r="H11" s="61"/>
      <c r="I11" s="61"/>
      <c r="J11" s="61" t="s">
        <v>125</v>
      </c>
      <c r="K11" s="61"/>
    </row>
    <row r="12" spans="1:13" ht="18.75" customHeight="1">
      <c r="A12" s="62" t="s">
        <v>159</v>
      </c>
      <c r="B12" s="62"/>
      <c r="C12" s="62"/>
      <c r="D12" s="63" t="s">
        <v>66</v>
      </c>
      <c r="E12" s="63"/>
      <c r="F12" s="25"/>
      <c r="G12" s="64" t="s">
        <v>111</v>
      </c>
      <c r="H12" s="64"/>
      <c r="I12" s="64"/>
      <c r="J12" s="63" t="s">
        <v>68</v>
      </c>
      <c r="K12" s="63"/>
      <c r="L12" s="2"/>
      <c r="M12" s="2"/>
    </row>
    <row r="13" spans="1:13">
      <c r="A13" s="63" t="s">
        <v>160</v>
      </c>
      <c r="B13" s="63"/>
      <c r="C13" s="63"/>
      <c r="D13" s="63" t="s">
        <v>67</v>
      </c>
      <c r="E13" s="63"/>
      <c r="F13" s="25"/>
      <c r="G13" s="63" t="s">
        <v>126</v>
      </c>
      <c r="H13" s="63"/>
      <c r="I13" s="63"/>
      <c r="J13" s="63" t="s">
        <v>132</v>
      </c>
      <c r="K13" s="63"/>
    </row>
    <row r="14" spans="1:13">
      <c r="A14" s="22"/>
      <c r="B14" s="17"/>
      <c r="C14" s="17"/>
      <c r="D14" s="17"/>
      <c r="E14" s="17"/>
      <c r="F14" s="28" t="s">
        <v>70</v>
      </c>
      <c r="G14" s="17"/>
      <c r="H14" s="17"/>
      <c r="I14" s="17"/>
      <c r="J14" s="17"/>
      <c r="K14" s="24"/>
    </row>
    <row r="15" spans="1:13">
      <c r="A15" s="22"/>
      <c r="B15" s="17"/>
      <c r="C15" s="17"/>
      <c r="D15" s="17"/>
      <c r="E15" s="29" t="s">
        <v>91</v>
      </c>
      <c r="F15" s="25" t="s">
        <v>64</v>
      </c>
      <c r="G15" s="29" t="s">
        <v>72</v>
      </c>
      <c r="H15" s="25" t="s">
        <v>69</v>
      </c>
      <c r="I15" s="29" t="s">
        <v>73</v>
      </c>
      <c r="J15" s="17"/>
      <c r="K15" s="24"/>
    </row>
    <row r="16" spans="1:13">
      <c r="A16" s="22"/>
      <c r="B16" s="17"/>
      <c r="C16" s="17"/>
      <c r="D16" s="17"/>
      <c r="E16" s="25" t="s">
        <v>132</v>
      </c>
      <c r="F16" s="25" t="s">
        <v>64</v>
      </c>
      <c r="G16" s="30" t="s">
        <v>133</v>
      </c>
      <c r="H16" s="25" t="s">
        <v>69</v>
      </c>
      <c r="I16" s="30" t="s">
        <v>134</v>
      </c>
      <c r="J16" s="17"/>
      <c r="K16" s="24"/>
    </row>
    <row r="17" spans="1:11">
      <c r="A17" s="22"/>
      <c r="B17" s="17"/>
      <c r="C17" s="17"/>
      <c r="D17" s="17"/>
      <c r="E17" s="17"/>
      <c r="F17" s="28" t="s">
        <v>70</v>
      </c>
      <c r="G17" s="17"/>
      <c r="H17" s="17"/>
      <c r="I17" s="17"/>
      <c r="J17" s="17"/>
      <c r="K17" s="24"/>
    </row>
    <row r="18" spans="1:11">
      <c r="A18" s="22"/>
      <c r="B18" s="17"/>
      <c r="C18" s="17"/>
      <c r="D18" s="17"/>
      <c r="E18" s="29" t="s">
        <v>73</v>
      </c>
      <c r="F18" s="25" t="s">
        <v>74</v>
      </c>
      <c r="G18" s="29" t="s">
        <v>127</v>
      </c>
      <c r="H18" s="25" t="s">
        <v>69</v>
      </c>
      <c r="I18" s="31" t="s">
        <v>128</v>
      </c>
      <c r="J18" s="17"/>
      <c r="K18" s="24"/>
    </row>
    <row r="19" spans="1:11">
      <c r="A19" s="22"/>
      <c r="B19" s="17"/>
      <c r="C19" s="17"/>
      <c r="D19" s="17"/>
      <c r="E19" s="30" t="s">
        <v>134</v>
      </c>
      <c r="F19" s="25" t="s">
        <v>74</v>
      </c>
      <c r="G19" s="25">
        <v>7.4999999999999997E-2</v>
      </c>
      <c r="H19" s="25" t="s">
        <v>69</v>
      </c>
      <c r="I19" s="25" t="s">
        <v>135</v>
      </c>
      <c r="J19" s="17"/>
      <c r="K19" s="24"/>
    </row>
    <row r="20" spans="1:11">
      <c r="A20" s="22"/>
      <c r="B20" s="17"/>
      <c r="C20" s="17"/>
      <c r="D20" s="17"/>
      <c r="E20" s="17"/>
      <c r="F20" s="28" t="s">
        <v>70</v>
      </c>
      <c r="G20" s="17"/>
      <c r="H20" s="17"/>
      <c r="I20" s="17"/>
      <c r="J20" s="17"/>
      <c r="K20" s="24"/>
    </row>
    <row r="21" spans="1:11">
      <c r="A21" s="22"/>
      <c r="B21" s="17"/>
      <c r="C21" s="31"/>
      <c r="D21" s="31"/>
      <c r="E21" s="31" t="s">
        <v>73</v>
      </c>
      <c r="F21" s="31"/>
      <c r="G21" s="31" t="s">
        <v>128</v>
      </c>
      <c r="H21" s="25" t="s">
        <v>69</v>
      </c>
      <c r="I21" s="31" t="s">
        <v>75</v>
      </c>
      <c r="J21" s="17"/>
      <c r="K21" s="24"/>
    </row>
    <row r="22" spans="1:11">
      <c r="A22" s="22"/>
      <c r="B22" s="17"/>
      <c r="C22" s="30"/>
      <c r="D22" s="25"/>
      <c r="E22" s="30" t="s">
        <v>134</v>
      </c>
      <c r="F22" s="25" t="s">
        <v>64</v>
      </c>
      <c r="G22" s="25" t="s">
        <v>135</v>
      </c>
      <c r="H22" s="25" t="s">
        <v>69</v>
      </c>
      <c r="I22" s="25" t="s">
        <v>136</v>
      </c>
      <c r="J22" s="17"/>
      <c r="K22" s="24"/>
    </row>
    <row r="23" spans="1:11">
      <c r="A23" s="22"/>
      <c r="B23" s="17"/>
      <c r="C23" s="17"/>
      <c r="D23" s="17"/>
      <c r="E23" s="17"/>
      <c r="F23" s="28" t="s">
        <v>70</v>
      </c>
      <c r="G23" s="17"/>
      <c r="H23" s="17"/>
      <c r="I23" s="17"/>
      <c r="J23" s="17"/>
      <c r="K23" s="24"/>
    </row>
    <row r="24" spans="1:11">
      <c r="A24" s="22"/>
      <c r="B24" s="17"/>
      <c r="C24" s="32" t="s">
        <v>75</v>
      </c>
      <c r="D24" s="32"/>
      <c r="E24" s="32" t="s">
        <v>76</v>
      </c>
      <c r="F24" s="32"/>
      <c r="G24" s="32" t="s">
        <v>77</v>
      </c>
      <c r="H24" s="25" t="s">
        <v>69</v>
      </c>
      <c r="I24" s="32" t="s">
        <v>78</v>
      </c>
      <c r="J24" s="17"/>
      <c r="K24" s="24"/>
    </row>
    <row r="25" spans="1:11">
      <c r="A25" s="22"/>
      <c r="B25" s="17"/>
      <c r="C25" s="25" t="s">
        <v>136</v>
      </c>
      <c r="D25" s="25" t="s">
        <v>74</v>
      </c>
      <c r="E25" s="25">
        <v>10.45</v>
      </c>
      <c r="F25" s="25" t="s">
        <v>74</v>
      </c>
      <c r="G25" s="25">
        <v>0.1</v>
      </c>
      <c r="H25" s="25" t="s">
        <v>69</v>
      </c>
      <c r="I25" s="25" t="s">
        <v>137</v>
      </c>
      <c r="J25" s="17"/>
      <c r="K25" s="24"/>
    </row>
    <row r="26" spans="1:11">
      <c r="A26" s="22"/>
      <c r="B26" s="17"/>
      <c r="C26" s="17"/>
      <c r="D26" s="17"/>
      <c r="E26" s="17"/>
      <c r="F26" s="17"/>
      <c r="G26" s="17"/>
      <c r="H26" s="17"/>
      <c r="I26" s="17"/>
      <c r="J26" s="17"/>
      <c r="K26" s="24"/>
    </row>
    <row r="27" spans="1:11">
      <c r="A27" s="33" t="s">
        <v>21</v>
      </c>
      <c r="B27" s="25" t="s">
        <v>64</v>
      </c>
      <c r="C27" s="34" t="s">
        <v>11</v>
      </c>
      <c r="D27" s="25" t="s">
        <v>64</v>
      </c>
      <c r="E27" s="34" t="s">
        <v>79</v>
      </c>
      <c r="F27" s="25" t="s">
        <v>64</v>
      </c>
      <c r="G27" s="34" t="s">
        <v>80</v>
      </c>
      <c r="H27" s="25" t="s">
        <v>74</v>
      </c>
      <c r="I27" s="34" t="s">
        <v>81</v>
      </c>
      <c r="J27" s="25" t="s">
        <v>69</v>
      </c>
      <c r="K27" s="35" t="s">
        <v>82</v>
      </c>
    </row>
    <row r="28" spans="1:11">
      <c r="A28" s="26" t="s">
        <v>83</v>
      </c>
      <c r="B28" s="25" t="s">
        <v>64</v>
      </c>
      <c r="C28" s="25" t="s">
        <v>138</v>
      </c>
      <c r="D28" s="25" t="s">
        <v>64</v>
      </c>
      <c r="E28" s="25" t="s">
        <v>84</v>
      </c>
      <c r="F28" s="25" t="s">
        <v>64</v>
      </c>
      <c r="G28" s="25" t="s">
        <v>85</v>
      </c>
      <c r="H28" s="25" t="s">
        <v>74</v>
      </c>
      <c r="I28" s="25" t="s">
        <v>86</v>
      </c>
      <c r="J28" s="25" t="s">
        <v>69</v>
      </c>
      <c r="K28" s="36" t="s">
        <v>139</v>
      </c>
    </row>
    <row r="29" spans="1:11">
      <c r="A29" s="22"/>
      <c r="B29" s="17"/>
      <c r="C29" s="17"/>
      <c r="D29" s="17"/>
      <c r="E29" s="17"/>
      <c r="F29" s="28" t="s">
        <v>70</v>
      </c>
      <c r="G29" s="17"/>
      <c r="H29" s="17"/>
      <c r="I29" s="17"/>
      <c r="J29" s="17"/>
      <c r="K29" s="24"/>
    </row>
    <row r="30" spans="1:11">
      <c r="A30" s="22"/>
      <c r="B30" s="17"/>
      <c r="C30" s="17"/>
      <c r="D30" s="17"/>
      <c r="E30" s="32" t="s">
        <v>78</v>
      </c>
      <c r="F30" s="25" t="s">
        <v>64</v>
      </c>
      <c r="G30" s="32" t="s">
        <v>82</v>
      </c>
      <c r="H30" s="17"/>
      <c r="I30" s="17" t="s">
        <v>100</v>
      </c>
      <c r="J30" s="17"/>
      <c r="K30" s="24"/>
    </row>
    <row r="31" spans="1:11">
      <c r="A31" s="22"/>
      <c r="B31" s="17"/>
      <c r="C31" s="17"/>
      <c r="D31" s="17"/>
      <c r="E31" s="25" t="s">
        <v>137</v>
      </c>
      <c r="F31" s="25" t="s">
        <v>64</v>
      </c>
      <c r="G31" s="36" t="s">
        <v>139</v>
      </c>
      <c r="H31" s="25" t="s">
        <v>69</v>
      </c>
      <c r="I31" s="25" t="s">
        <v>140</v>
      </c>
      <c r="J31" s="17"/>
      <c r="K31" s="24"/>
    </row>
    <row r="32" spans="1:11">
      <c r="A32" s="22"/>
      <c r="B32" s="17"/>
      <c r="C32" s="17"/>
      <c r="D32" s="17"/>
      <c r="E32" s="17"/>
      <c r="F32" s="17"/>
      <c r="G32" s="17"/>
      <c r="H32" s="17"/>
      <c r="I32" s="17"/>
      <c r="J32" s="17"/>
      <c r="K32" s="24"/>
    </row>
    <row r="33" spans="1:11">
      <c r="A33" s="22"/>
      <c r="B33" s="17"/>
      <c r="C33" s="17"/>
      <c r="D33" s="17"/>
      <c r="E33" s="17"/>
      <c r="F33" s="17"/>
      <c r="G33" s="17"/>
      <c r="H33" s="17"/>
      <c r="I33" s="37" t="s">
        <v>141</v>
      </c>
      <c r="J33" s="17"/>
      <c r="K33" s="24"/>
    </row>
    <row r="34" spans="1:11">
      <c r="A34" s="22"/>
      <c r="B34" s="17"/>
      <c r="C34" s="17"/>
      <c r="D34" s="17"/>
      <c r="E34" s="17"/>
      <c r="F34" s="17"/>
      <c r="G34" s="17"/>
      <c r="H34" s="17"/>
      <c r="I34" s="17"/>
      <c r="J34" s="17"/>
      <c r="K34" s="24"/>
    </row>
    <row r="35" spans="1:11">
      <c r="A35" s="38"/>
      <c r="B35" s="39"/>
      <c r="C35" s="39"/>
      <c r="D35" s="39"/>
      <c r="E35" s="39"/>
      <c r="F35" s="39"/>
      <c r="G35" s="39"/>
      <c r="H35" s="39"/>
      <c r="I35" s="39"/>
      <c r="J35" s="39"/>
      <c r="K35" s="40"/>
    </row>
    <row r="36" spans="1:11">
      <c r="A36" s="17"/>
      <c r="B36" s="17"/>
      <c r="C36" s="17"/>
      <c r="D36" s="17"/>
      <c r="E36" s="17"/>
      <c r="F36" s="17"/>
      <c r="G36" s="17"/>
      <c r="H36" s="17"/>
      <c r="I36" s="17"/>
      <c r="J36" s="17"/>
      <c r="K36" s="17"/>
    </row>
    <row r="37" spans="1:11">
      <c r="A37" s="17"/>
      <c r="B37" s="17"/>
      <c r="C37" s="17"/>
      <c r="D37" s="17"/>
      <c r="E37" s="17"/>
      <c r="F37" s="17"/>
      <c r="G37" s="17"/>
      <c r="H37" s="17"/>
      <c r="I37" s="17"/>
      <c r="J37" s="17"/>
      <c r="K37" s="17"/>
    </row>
  </sheetData>
  <mergeCells count="25">
    <mergeCell ref="G10:I10"/>
    <mergeCell ref="G11:I11"/>
    <mergeCell ref="G12:I12"/>
    <mergeCell ref="G13:I13"/>
    <mergeCell ref="J9:K9"/>
    <mergeCell ref="J10:K10"/>
    <mergeCell ref="J11:K11"/>
    <mergeCell ref="J12:K12"/>
    <mergeCell ref="J13:K13"/>
    <mergeCell ref="G9:I9"/>
    <mergeCell ref="A10:C10"/>
    <mergeCell ref="A11:C11"/>
    <mergeCell ref="A12:C12"/>
    <mergeCell ref="A13:C13"/>
    <mergeCell ref="D9:E9"/>
    <mergeCell ref="D10:E10"/>
    <mergeCell ref="D11:E11"/>
    <mergeCell ref="D12:E12"/>
    <mergeCell ref="D13:E13"/>
    <mergeCell ref="A9:C9"/>
    <mergeCell ref="A1:K1"/>
    <mergeCell ref="A8:C8"/>
    <mergeCell ref="D8:E8"/>
    <mergeCell ref="G8:I8"/>
    <mergeCell ref="J8:K8"/>
  </mergeCells>
  <phoneticPr fontId="1"/>
  <printOptions horizontalCentered="1"/>
  <pageMargins left="0.11811023622047245" right="0.11811023622047245"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dimension ref="A1:M38"/>
  <sheetViews>
    <sheetView workbookViewId="0">
      <selection activeCell="M19" sqref="M19"/>
    </sheetView>
  </sheetViews>
  <sheetFormatPr defaultRowHeight="18.75"/>
  <cols>
    <col min="1" max="1" width="12.625" customWidth="1"/>
    <col min="2" max="2" width="2.875" bestFit="1" customWidth="1"/>
    <col min="3" max="3" width="12.625" customWidth="1"/>
    <col min="4" max="4" width="2.875" bestFit="1" customWidth="1"/>
    <col min="5" max="5" width="12.625" customWidth="1"/>
    <col min="6" max="6" width="2.875" bestFit="1" customWidth="1"/>
    <col min="7" max="7" width="12.625" customWidth="1"/>
    <col min="8" max="8" width="2.875" bestFit="1" customWidth="1"/>
    <col min="9" max="9" width="12.625" customWidth="1"/>
    <col min="10" max="10" width="2.875" bestFit="1" customWidth="1"/>
    <col min="11" max="11" width="12.625" customWidth="1"/>
    <col min="12" max="12" width="3.375" bestFit="1" customWidth="1"/>
    <col min="13" max="13" width="13.875" customWidth="1"/>
  </cols>
  <sheetData>
    <row r="1" spans="1:13" ht="32.25" customHeight="1">
      <c r="A1" s="60" t="s">
        <v>90</v>
      </c>
      <c r="B1" s="60"/>
      <c r="C1" s="60"/>
      <c r="D1" s="60"/>
      <c r="E1" s="60"/>
      <c r="F1" s="60"/>
      <c r="G1" s="60"/>
      <c r="H1" s="60"/>
      <c r="I1" s="60"/>
      <c r="J1" s="60"/>
      <c r="K1" s="60"/>
    </row>
    <row r="2" spans="1:13">
      <c r="A2" s="17"/>
      <c r="B2" s="17"/>
      <c r="C2" s="17"/>
      <c r="D2" s="17"/>
      <c r="E2" s="17"/>
      <c r="F2" s="17"/>
      <c r="G2" s="17"/>
      <c r="H2" s="17"/>
      <c r="I2" s="17"/>
      <c r="J2" s="17"/>
      <c r="K2" s="17"/>
    </row>
    <row r="3" spans="1:13" ht="25.5" customHeight="1">
      <c r="A3" s="18" t="s">
        <v>97</v>
      </c>
      <c r="B3" s="19"/>
      <c r="C3" s="20" t="s">
        <v>99</v>
      </c>
      <c r="D3" s="19"/>
      <c r="E3" s="19"/>
      <c r="F3" s="19"/>
      <c r="G3" s="19"/>
      <c r="H3" s="19"/>
      <c r="I3" s="19"/>
      <c r="J3" s="19"/>
      <c r="K3" s="21"/>
    </row>
    <row r="4" spans="1:13" ht="25.5" customHeight="1">
      <c r="A4" s="22"/>
      <c r="B4" s="17"/>
      <c r="C4" s="23" t="s">
        <v>98</v>
      </c>
      <c r="D4" s="17"/>
      <c r="E4" s="17"/>
      <c r="F4" s="17"/>
      <c r="G4" s="17"/>
      <c r="H4" s="17"/>
      <c r="I4" s="17"/>
      <c r="J4" s="17"/>
      <c r="K4" s="24"/>
    </row>
    <row r="5" spans="1:13" ht="25.5" customHeight="1">
      <c r="A5" s="22"/>
      <c r="B5" s="17"/>
      <c r="C5" s="23" t="s">
        <v>87</v>
      </c>
      <c r="D5" s="17"/>
      <c r="E5" s="17"/>
      <c r="F5" s="17"/>
      <c r="G5" s="17"/>
      <c r="H5" s="17"/>
      <c r="I5" s="17"/>
      <c r="J5" s="17"/>
      <c r="K5" s="24"/>
    </row>
    <row r="6" spans="1:13" ht="25.5" customHeight="1">
      <c r="A6" s="22"/>
      <c r="B6" s="17"/>
      <c r="C6" s="23" t="s">
        <v>88</v>
      </c>
      <c r="D6" s="17"/>
      <c r="E6" s="17"/>
      <c r="F6" s="17"/>
      <c r="G6" s="17"/>
      <c r="H6" s="17"/>
      <c r="I6" s="17"/>
      <c r="J6" s="17"/>
      <c r="K6" s="24"/>
    </row>
    <row r="7" spans="1:13">
      <c r="A7" s="22"/>
      <c r="B7" s="17"/>
      <c r="C7" s="17"/>
      <c r="D7" s="17"/>
      <c r="E7" s="17"/>
      <c r="F7" s="17"/>
      <c r="G7" s="17"/>
      <c r="H7" s="17"/>
      <c r="I7" s="17"/>
      <c r="J7" s="17"/>
      <c r="K7" s="24"/>
    </row>
    <row r="8" spans="1:13" ht="18.75" customHeight="1">
      <c r="A8" s="61" t="s">
        <v>120</v>
      </c>
      <c r="B8" s="61"/>
      <c r="C8" s="61"/>
      <c r="D8" s="61" t="s">
        <v>121</v>
      </c>
      <c r="E8" s="61"/>
      <c r="F8" s="25"/>
      <c r="G8" s="61" t="s">
        <v>120</v>
      </c>
      <c r="H8" s="61"/>
      <c r="I8" s="61"/>
      <c r="J8" s="61" t="s">
        <v>121</v>
      </c>
      <c r="K8" s="61"/>
      <c r="L8" s="2"/>
      <c r="M8" s="2"/>
    </row>
    <row r="9" spans="1:13" ht="18.75" customHeight="1">
      <c r="A9" s="61" t="s">
        <v>157</v>
      </c>
      <c r="B9" s="61"/>
      <c r="C9" s="61"/>
      <c r="D9" s="61" t="s">
        <v>131</v>
      </c>
      <c r="E9" s="61"/>
      <c r="F9" s="25"/>
      <c r="G9" s="61" t="s">
        <v>123</v>
      </c>
      <c r="H9" s="61"/>
      <c r="I9" s="61"/>
      <c r="J9" s="61" t="s">
        <v>71</v>
      </c>
      <c r="K9" s="61"/>
      <c r="L9" s="2"/>
      <c r="M9" s="2"/>
    </row>
    <row r="10" spans="1:13" ht="18.75" customHeight="1">
      <c r="A10" s="61" t="s">
        <v>110</v>
      </c>
      <c r="B10" s="61"/>
      <c r="C10" s="61"/>
      <c r="D10" s="61" t="s">
        <v>122</v>
      </c>
      <c r="E10" s="61"/>
      <c r="F10" s="25"/>
      <c r="G10" s="61" t="s">
        <v>124</v>
      </c>
      <c r="H10" s="61"/>
      <c r="I10" s="61"/>
      <c r="J10" s="61" t="s">
        <v>68</v>
      </c>
      <c r="K10" s="61"/>
      <c r="L10" s="2"/>
      <c r="M10" s="2"/>
    </row>
    <row r="11" spans="1:13" ht="18.75" customHeight="1">
      <c r="A11" s="61" t="s">
        <v>158</v>
      </c>
      <c r="B11" s="61"/>
      <c r="C11" s="61"/>
      <c r="D11" s="61" t="s">
        <v>65</v>
      </c>
      <c r="E11" s="61"/>
      <c r="F11" s="25"/>
      <c r="G11" s="61" t="s">
        <v>112</v>
      </c>
      <c r="H11" s="61"/>
      <c r="I11" s="61"/>
      <c r="J11" s="61" t="s">
        <v>125</v>
      </c>
      <c r="K11" s="61"/>
      <c r="L11" s="2"/>
      <c r="M11" s="2"/>
    </row>
    <row r="12" spans="1:13" ht="18.75" customHeight="1">
      <c r="A12" s="62" t="s">
        <v>159</v>
      </c>
      <c r="B12" s="62"/>
      <c r="C12" s="62"/>
      <c r="D12" s="63" t="s">
        <v>66</v>
      </c>
      <c r="E12" s="63"/>
      <c r="F12" s="25"/>
      <c r="G12" s="64" t="s">
        <v>111</v>
      </c>
      <c r="H12" s="64"/>
      <c r="I12" s="64"/>
      <c r="J12" s="63" t="s">
        <v>68</v>
      </c>
      <c r="K12" s="63"/>
      <c r="L12" s="2"/>
      <c r="M12" s="2"/>
    </row>
    <row r="13" spans="1:13" ht="18.75" customHeight="1">
      <c r="A13" s="63" t="s">
        <v>160</v>
      </c>
      <c r="B13" s="63"/>
      <c r="C13" s="63"/>
      <c r="D13" s="63" t="s">
        <v>67</v>
      </c>
      <c r="E13" s="63"/>
      <c r="F13" s="25"/>
      <c r="G13" s="63" t="s">
        <v>126</v>
      </c>
      <c r="H13" s="63"/>
      <c r="I13" s="63"/>
      <c r="J13" s="63" t="s">
        <v>132</v>
      </c>
      <c r="K13" s="63"/>
      <c r="L13" s="2"/>
      <c r="M13" s="2"/>
    </row>
    <row r="14" spans="1:13">
      <c r="A14" s="26"/>
      <c r="B14" s="25"/>
      <c r="C14" s="25"/>
      <c r="D14" s="25"/>
      <c r="E14" s="25"/>
      <c r="F14" s="25"/>
      <c r="G14" s="25"/>
      <c r="H14" s="25"/>
      <c r="I14" s="25"/>
      <c r="J14" s="25"/>
      <c r="K14" s="27"/>
    </row>
    <row r="15" spans="1:13">
      <c r="A15" s="22"/>
      <c r="B15" s="25"/>
      <c r="C15" s="17"/>
      <c r="D15" s="17"/>
      <c r="E15" s="17"/>
      <c r="F15" s="28" t="s">
        <v>70</v>
      </c>
      <c r="G15" s="17"/>
      <c r="H15" s="17"/>
      <c r="I15" s="17"/>
      <c r="J15" s="17"/>
      <c r="K15" s="24"/>
    </row>
    <row r="16" spans="1:13">
      <c r="A16" s="22"/>
      <c r="B16" s="17"/>
      <c r="C16" s="17"/>
      <c r="D16" s="17"/>
      <c r="E16" s="29" t="s">
        <v>91</v>
      </c>
      <c r="F16" s="25" t="s">
        <v>64</v>
      </c>
      <c r="G16" s="29" t="s">
        <v>72</v>
      </c>
      <c r="H16" s="17"/>
      <c r="I16" s="29" t="s">
        <v>73</v>
      </c>
      <c r="J16" s="17"/>
      <c r="K16" s="24"/>
    </row>
    <row r="17" spans="1:11">
      <c r="A17" s="22"/>
      <c r="B17" s="17"/>
      <c r="C17" s="17"/>
      <c r="D17" s="17"/>
      <c r="E17" s="25" t="s">
        <v>132</v>
      </c>
      <c r="F17" s="25" t="s">
        <v>64</v>
      </c>
      <c r="G17" s="30" t="s">
        <v>92</v>
      </c>
      <c r="H17" s="25" t="s">
        <v>69</v>
      </c>
      <c r="I17" s="30" t="s">
        <v>142</v>
      </c>
      <c r="J17" s="17"/>
      <c r="K17" s="24"/>
    </row>
    <row r="18" spans="1:11">
      <c r="A18" s="22"/>
      <c r="B18" s="17"/>
      <c r="C18" s="17"/>
      <c r="D18" s="17"/>
      <c r="E18" s="17"/>
      <c r="F18" s="28" t="s">
        <v>70</v>
      </c>
      <c r="G18" s="17"/>
      <c r="H18" s="17"/>
      <c r="I18" s="17"/>
      <c r="J18" s="17"/>
      <c r="K18" s="24"/>
    </row>
    <row r="19" spans="1:11">
      <c r="A19" s="22"/>
      <c r="B19" s="17"/>
      <c r="C19" s="17"/>
      <c r="D19" s="17"/>
      <c r="E19" s="29" t="s">
        <v>73</v>
      </c>
      <c r="F19" s="25" t="s">
        <v>74</v>
      </c>
      <c r="G19" s="29" t="s">
        <v>127</v>
      </c>
      <c r="H19" s="17"/>
      <c r="I19" s="31" t="s">
        <v>128</v>
      </c>
      <c r="J19" s="17"/>
      <c r="K19" s="24"/>
    </row>
    <row r="20" spans="1:11">
      <c r="A20" s="22"/>
      <c r="B20" s="17"/>
      <c r="C20" s="17"/>
      <c r="D20" s="17"/>
      <c r="E20" s="30" t="s">
        <v>142</v>
      </c>
      <c r="F20" s="25" t="s">
        <v>74</v>
      </c>
      <c r="G20" s="25">
        <v>7.4999999999999997E-2</v>
      </c>
      <c r="H20" s="25" t="s">
        <v>69</v>
      </c>
      <c r="I20" s="25" t="s">
        <v>143</v>
      </c>
      <c r="J20" s="17"/>
      <c r="K20" s="24"/>
    </row>
    <row r="21" spans="1:11">
      <c r="A21" s="22"/>
      <c r="B21" s="17"/>
      <c r="C21" s="17"/>
      <c r="D21" s="17"/>
      <c r="E21" s="17"/>
      <c r="F21" s="28" t="s">
        <v>70</v>
      </c>
      <c r="G21" s="17"/>
      <c r="H21" s="17"/>
      <c r="I21" s="17"/>
      <c r="J21" s="17"/>
      <c r="K21" s="24"/>
    </row>
    <row r="22" spans="1:11">
      <c r="A22" s="22"/>
      <c r="B22" s="17"/>
      <c r="C22" s="31"/>
      <c r="D22" s="31"/>
      <c r="E22" s="31" t="s">
        <v>73</v>
      </c>
      <c r="F22" s="31"/>
      <c r="G22" s="31" t="s">
        <v>128</v>
      </c>
      <c r="H22" s="31"/>
      <c r="I22" s="31" t="s">
        <v>75</v>
      </c>
      <c r="J22" s="17"/>
      <c r="K22" s="24"/>
    </row>
    <row r="23" spans="1:11">
      <c r="A23" s="22"/>
      <c r="B23" s="17"/>
      <c r="C23" s="30"/>
      <c r="D23" s="25"/>
      <c r="E23" s="30" t="s">
        <v>142</v>
      </c>
      <c r="F23" s="25" t="s">
        <v>64</v>
      </c>
      <c r="G23" s="25" t="s">
        <v>143</v>
      </c>
      <c r="H23" s="25" t="s">
        <v>69</v>
      </c>
      <c r="I23" s="25" t="s">
        <v>144</v>
      </c>
      <c r="J23" s="17"/>
      <c r="K23" s="24"/>
    </row>
    <row r="24" spans="1:11">
      <c r="A24" s="22"/>
      <c r="B24" s="17"/>
      <c r="C24" s="17"/>
      <c r="D24" s="17"/>
      <c r="E24" s="17"/>
      <c r="F24" s="28" t="s">
        <v>70</v>
      </c>
      <c r="G24" s="17"/>
      <c r="H24" s="17"/>
      <c r="I24" s="17"/>
      <c r="J24" s="17"/>
      <c r="K24" s="24"/>
    </row>
    <row r="25" spans="1:11">
      <c r="A25" s="22"/>
      <c r="B25" s="17"/>
      <c r="C25" s="32" t="s">
        <v>75</v>
      </c>
      <c r="D25" s="25" t="s">
        <v>74</v>
      </c>
      <c r="E25" s="32" t="s">
        <v>76</v>
      </c>
      <c r="F25" s="25" t="s">
        <v>74</v>
      </c>
      <c r="G25" s="32" t="s">
        <v>77</v>
      </c>
      <c r="H25" s="25" t="s">
        <v>69</v>
      </c>
      <c r="I25" s="32" t="s">
        <v>78</v>
      </c>
      <c r="J25" s="17"/>
      <c r="K25" s="24"/>
    </row>
    <row r="26" spans="1:11">
      <c r="A26" s="22"/>
      <c r="B26" s="17"/>
      <c r="C26" s="25" t="s">
        <v>144</v>
      </c>
      <c r="D26" s="25" t="s">
        <v>74</v>
      </c>
      <c r="E26" s="25">
        <v>10.45</v>
      </c>
      <c r="F26" s="25" t="s">
        <v>74</v>
      </c>
      <c r="G26" s="25">
        <v>0.1</v>
      </c>
      <c r="H26" s="25" t="s">
        <v>69</v>
      </c>
      <c r="I26" s="25" t="s">
        <v>145</v>
      </c>
      <c r="J26" s="17"/>
      <c r="K26" s="24"/>
    </row>
    <row r="27" spans="1:11">
      <c r="A27" s="22"/>
      <c r="B27" s="17"/>
      <c r="C27" s="17"/>
      <c r="D27" s="17"/>
      <c r="E27" s="17"/>
      <c r="F27" s="17"/>
      <c r="G27" s="17"/>
      <c r="H27" s="17"/>
      <c r="I27" s="17"/>
      <c r="J27" s="17"/>
      <c r="K27" s="24"/>
    </row>
    <row r="28" spans="1:11">
      <c r="A28" s="33" t="s">
        <v>21</v>
      </c>
      <c r="B28" s="25" t="s">
        <v>64</v>
      </c>
      <c r="C28" s="34" t="s">
        <v>11</v>
      </c>
      <c r="D28" s="25" t="s">
        <v>64</v>
      </c>
      <c r="E28" s="34" t="s">
        <v>93</v>
      </c>
      <c r="F28" s="25" t="s">
        <v>64</v>
      </c>
      <c r="G28" s="32" t="s">
        <v>95</v>
      </c>
      <c r="H28" s="25" t="s">
        <v>74</v>
      </c>
      <c r="I28" s="34" t="s">
        <v>81</v>
      </c>
      <c r="J28" s="25" t="s">
        <v>69</v>
      </c>
      <c r="K28" s="35" t="s">
        <v>82</v>
      </c>
    </row>
    <row r="29" spans="1:11">
      <c r="A29" s="26" t="s">
        <v>83</v>
      </c>
      <c r="B29" s="25" t="s">
        <v>64</v>
      </c>
      <c r="C29" s="31" t="s">
        <v>146</v>
      </c>
      <c r="D29" s="25" t="s">
        <v>64</v>
      </c>
      <c r="E29" s="25" t="s">
        <v>94</v>
      </c>
      <c r="F29" s="25" t="s">
        <v>64</v>
      </c>
      <c r="G29" s="25" t="s">
        <v>96</v>
      </c>
      <c r="H29" s="25" t="s">
        <v>74</v>
      </c>
      <c r="I29" s="25" t="s">
        <v>86</v>
      </c>
      <c r="J29" s="25" t="s">
        <v>69</v>
      </c>
      <c r="K29" s="36" t="s">
        <v>147</v>
      </c>
    </row>
    <row r="30" spans="1:11">
      <c r="A30" s="22"/>
      <c r="B30" s="17"/>
      <c r="C30" s="17"/>
      <c r="D30" s="17"/>
      <c r="E30" s="17"/>
      <c r="F30" s="28" t="s">
        <v>70</v>
      </c>
      <c r="G30" s="17"/>
      <c r="H30" s="17"/>
      <c r="I30" s="17"/>
      <c r="J30" s="17"/>
      <c r="K30" s="24"/>
    </row>
    <row r="31" spans="1:11">
      <c r="A31" s="22"/>
      <c r="B31" s="17"/>
      <c r="C31" s="17"/>
      <c r="D31" s="17"/>
      <c r="E31" s="32" t="s">
        <v>78</v>
      </c>
      <c r="F31" s="25" t="s">
        <v>64</v>
      </c>
      <c r="G31" s="32" t="s">
        <v>82</v>
      </c>
      <c r="H31" s="25" t="s">
        <v>69</v>
      </c>
      <c r="I31" s="17"/>
      <c r="J31" s="17"/>
      <c r="K31" s="24"/>
    </row>
    <row r="32" spans="1:11">
      <c r="A32" s="22"/>
      <c r="B32" s="17"/>
      <c r="C32" s="17"/>
      <c r="D32" s="17"/>
      <c r="E32" s="25" t="s">
        <v>145</v>
      </c>
      <c r="F32" s="25" t="s">
        <v>64</v>
      </c>
      <c r="G32" s="36" t="s">
        <v>147</v>
      </c>
      <c r="H32" s="25" t="s">
        <v>69</v>
      </c>
      <c r="I32" s="25" t="s">
        <v>148</v>
      </c>
      <c r="J32" s="17"/>
      <c r="K32" s="24"/>
    </row>
    <row r="33" spans="1:11">
      <c r="A33" s="22"/>
      <c r="B33" s="17"/>
      <c r="C33" s="17"/>
      <c r="D33" s="17"/>
      <c r="E33" s="17"/>
      <c r="F33" s="17"/>
      <c r="G33" s="17"/>
      <c r="H33" s="17"/>
      <c r="I33" s="17"/>
      <c r="J33" s="17"/>
      <c r="K33" s="24"/>
    </row>
    <row r="34" spans="1:11">
      <c r="A34" s="22"/>
      <c r="B34" s="17"/>
      <c r="C34" s="17"/>
      <c r="D34" s="17"/>
      <c r="E34" s="17"/>
      <c r="F34" s="17"/>
      <c r="G34" s="17"/>
      <c r="H34" s="17"/>
      <c r="I34" s="37" t="s">
        <v>149</v>
      </c>
      <c r="J34" s="17"/>
      <c r="K34" s="24"/>
    </row>
    <row r="35" spans="1:11">
      <c r="A35" s="22"/>
      <c r="B35" s="17"/>
      <c r="C35" s="17"/>
      <c r="D35" s="17"/>
      <c r="E35" s="17"/>
      <c r="F35" s="17"/>
      <c r="G35" s="17"/>
      <c r="H35" s="17"/>
      <c r="I35" s="17"/>
      <c r="J35" s="17"/>
      <c r="K35" s="24"/>
    </row>
    <row r="36" spans="1:11">
      <c r="A36" s="38"/>
      <c r="B36" s="39"/>
      <c r="C36" s="39"/>
      <c r="D36" s="39"/>
      <c r="E36" s="39"/>
      <c r="F36" s="39"/>
      <c r="G36" s="39"/>
      <c r="H36" s="39"/>
      <c r="I36" s="39"/>
      <c r="J36" s="39"/>
      <c r="K36" s="40"/>
    </row>
    <row r="37" spans="1:11">
      <c r="A37" s="17"/>
      <c r="B37" s="17"/>
      <c r="C37" s="17"/>
      <c r="D37" s="17"/>
      <c r="E37" s="17"/>
      <c r="F37" s="17"/>
      <c r="G37" s="17"/>
      <c r="H37" s="17"/>
      <c r="I37" s="17"/>
      <c r="J37" s="17"/>
      <c r="K37" s="17"/>
    </row>
    <row r="38" spans="1:11">
      <c r="A38" s="17"/>
      <c r="B38" s="17"/>
      <c r="C38" s="17"/>
      <c r="D38" s="17"/>
      <c r="E38" s="17"/>
      <c r="F38" s="17"/>
      <c r="G38" s="17"/>
      <c r="H38" s="17"/>
      <c r="I38" s="17"/>
      <c r="J38" s="17"/>
      <c r="K38" s="17"/>
    </row>
  </sheetData>
  <mergeCells count="25">
    <mergeCell ref="G11:I11"/>
    <mergeCell ref="G12:I12"/>
    <mergeCell ref="J11:K11"/>
    <mergeCell ref="J12:K12"/>
    <mergeCell ref="A13:C13"/>
    <mergeCell ref="D13:E13"/>
    <mergeCell ref="G13:I13"/>
    <mergeCell ref="J13:K13"/>
    <mergeCell ref="A11:C11"/>
    <mergeCell ref="D11:E11"/>
    <mergeCell ref="A12:C12"/>
    <mergeCell ref="D12:E12"/>
    <mergeCell ref="A1:K1"/>
    <mergeCell ref="A8:C8"/>
    <mergeCell ref="D8:E8"/>
    <mergeCell ref="A9:C9"/>
    <mergeCell ref="D9:E9"/>
    <mergeCell ref="G8:I8"/>
    <mergeCell ref="G9:I9"/>
    <mergeCell ref="A10:C10"/>
    <mergeCell ref="D10:E10"/>
    <mergeCell ref="J8:K8"/>
    <mergeCell ref="J9:K9"/>
    <mergeCell ref="J10:K10"/>
    <mergeCell ref="G10:I10"/>
  </mergeCells>
  <phoneticPr fontId="1"/>
  <printOptions horizontalCentered="1"/>
  <pageMargins left="0.11811023622047245"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課税世帯（1割）</vt:lpstr>
      <vt:lpstr>課税世帯（2割）</vt:lpstr>
      <vt:lpstr>課税世帯（3割）</vt:lpstr>
      <vt:lpstr>非課税</vt:lpstr>
      <vt:lpstr>モデル表①</vt:lpstr>
      <vt:lpstr>モデル表②</vt:lpstr>
      <vt:lpstr>'課税世帯（1割）'!Print_Area</vt:lpstr>
      <vt:lpstr>'課税世帯（2割）'!Print_Area</vt:lpstr>
      <vt:lpstr>'課税世帯（3割）'!Print_Area</vt:lpstr>
      <vt:lpstr>非課税!Print_Area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blueberry06</dc:creator>
  <cp:lastModifiedBy>mochi</cp:lastModifiedBy>
  <cp:lastPrinted>2024-06-03T07:59:26Z</cp:lastPrinted>
  <dcterms:created xsi:type="dcterms:W3CDTF">2024-04-10T06:06:41Z</dcterms:created>
  <dcterms:modified xsi:type="dcterms:W3CDTF">2024-10-08T00:44:05Z</dcterms:modified>
</cp:coreProperties>
</file>